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FÉLIX ALFONSO HIDALGO\CAMPORT\CONTENEDORES SOCIOS\VERSIONES FINALES\"/>
    </mc:Choice>
  </mc:AlternateContent>
  <xr:revisionPtr revIDLastSave="0" documentId="13_ncr:1_{DF834295-286C-4304-A0C3-212E904F56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E JUN 2025 VS 2024" sheetId="7" r:id="rId1"/>
    <sheet name="2024 VS 2023" sheetId="9" r:id="rId2"/>
    <sheet name="2023 VS 2022" sheetId="5" r:id="rId3"/>
    <sheet name="2022 VS 2021" sheetId="1" r:id="rId4"/>
    <sheet name="2021 VS 2020" sheetId="4" r:id="rId5"/>
    <sheet name="2020 VS 2019" sheetId="2" r:id="rId6"/>
    <sheet name="GRÁFICOS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3" i="3" l="1"/>
  <c r="U52" i="3"/>
  <c r="U51" i="3"/>
  <c r="U50" i="3"/>
  <c r="U49" i="3"/>
  <c r="T53" i="3"/>
  <c r="T52" i="3"/>
  <c r="T51" i="3"/>
  <c r="T50" i="3"/>
  <c r="T49" i="3"/>
  <c r="S53" i="3"/>
  <c r="S52" i="3"/>
  <c r="S51" i="3"/>
  <c r="S50" i="3"/>
  <c r="S49" i="3"/>
  <c r="R53" i="3"/>
  <c r="R52" i="3"/>
  <c r="R51" i="3"/>
  <c r="R50" i="3"/>
  <c r="R49" i="3"/>
  <c r="Q53" i="3"/>
  <c r="Q52" i="3"/>
  <c r="Q51" i="3"/>
  <c r="Q50" i="3"/>
  <c r="Q49" i="3"/>
  <c r="P53" i="3"/>
  <c r="P52" i="3"/>
  <c r="P51" i="3"/>
  <c r="P50" i="3"/>
  <c r="P49" i="3"/>
  <c r="O53" i="3"/>
  <c r="O52" i="3"/>
  <c r="O51" i="3"/>
  <c r="O50" i="3"/>
  <c r="O49" i="3"/>
  <c r="U54" i="3"/>
  <c r="L53" i="3"/>
  <c r="L52" i="3"/>
  <c r="L51" i="3"/>
  <c r="L50" i="3"/>
  <c r="L49" i="3"/>
  <c r="K53" i="3"/>
  <c r="K52" i="3"/>
  <c r="K51" i="3"/>
  <c r="K50" i="3"/>
  <c r="K49" i="3"/>
  <c r="J53" i="3"/>
  <c r="J52" i="3"/>
  <c r="J51" i="3"/>
  <c r="J50" i="3"/>
  <c r="J49" i="3"/>
  <c r="I53" i="3"/>
  <c r="I52" i="3"/>
  <c r="I51" i="3"/>
  <c r="I50" i="3"/>
  <c r="I49" i="3"/>
  <c r="H53" i="3"/>
  <c r="H52" i="3"/>
  <c r="H51" i="3"/>
  <c r="H50" i="3"/>
  <c r="H49" i="3"/>
  <c r="G53" i="3"/>
  <c r="G52" i="3"/>
  <c r="G51" i="3"/>
  <c r="G50" i="3"/>
  <c r="G49" i="3"/>
  <c r="F53" i="3"/>
  <c r="F52" i="3"/>
  <c r="F51" i="3"/>
  <c r="F50" i="3"/>
  <c r="F49" i="3"/>
  <c r="G38" i="3"/>
  <c r="F38" i="3"/>
  <c r="I37" i="3"/>
  <c r="H37" i="3"/>
  <c r="G37" i="3"/>
  <c r="G17" i="3"/>
  <c r="F17" i="3"/>
  <c r="I16" i="3"/>
  <c r="H16" i="3"/>
  <c r="G16" i="3"/>
  <c r="G8" i="3"/>
  <c r="F8" i="3"/>
  <c r="I7" i="3"/>
  <c r="H7" i="3"/>
  <c r="G7" i="3"/>
  <c r="C27" i="3"/>
  <c r="C26" i="3"/>
  <c r="C25" i="3"/>
  <c r="C24" i="3"/>
  <c r="C23" i="3"/>
  <c r="B27" i="3"/>
  <c r="B26" i="3"/>
  <c r="B25" i="3"/>
  <c r="B24" i="3"/>
  <c r="B23" i="3"/>
  <c r="S236" i="7"/>
  <c r="R236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E236" i="7"/>
  <c r="D236" i="7"/>
  <c r="S235" i="7"/>
  <c r="R235" i="7"/>
  <c r="Q235" i="7"/>
  <c r="P235" i="7"/>
  <c r="O235" i="7"/>
  <c r="N235" i="7"/>
  <c r="M235" i="7"/>
  <c r="L235" i="7"/>
  <c r="K235" i="7"/>
  <c r="J235" i="7"/>
  <c r="I235" i="7"/>
  <c r="H235" i="7"/>
  <c r="G235" i="7"/>
  <c r="F235" i="7"/>
  <c r="E235" i="7"/>
  <c r="D235" i="7"/>
  <c r="S234" i="7"/>
  <c r="R234" i="7"/>
  <c r="Q234" i="7"/>
  <c r="P234" i="7"/>
  <c r="O234" i="7"/>
  <c r="N234" i="7"/>
  <c r="M234" i="7"/>
  <c r="L234" i="7"/>
  <c r="K234" i="7"/>
  <c r="J234" i="7"/>
  <c r="I234" i="7"/>
  <c r="H234" i="7"/>
  <c r="G234" i="7"/>
  <c r="F234" i="7"/>
  <c r="E234" i="7"/>
  <c r="D234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S225" i="7"/>
  <c r="R225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S224" i="7"/>
  <c r="R224" i="7"/>
  <c r="Q224" i="7"/>
  <c r="P224" i="7"/>
  <c r="O224" i="7"/>
  <c r="N224" i="7"/>
  <c r="M224" i="7"/>
  <c r="L224" i="7"/>
  <c r="K224" i="7"/>
  <c r="J224" i="7"/>
  <c r="I224" i="7"/>
  <c r="H224" i="7"/>
  <c r="G224" i="7"/>
  <c r="F224" i="7"/>
  <c r="E224" i="7"/>
  <c r="D224" i="7"/>
  <c r="S223" i="7"/>
  <c r="R223" i="7"/>
  <c r="Q223" i="7"/>
  <c r="P223" i="7"/>
  <c r="O223" i="7"/>
  <c r="N223" i="7"/>
  <c r="M223" i="7"/>
  <c r="L223" i="7"/>
  <c r="K223" i="7"/>
  <c r="J223" i="7"/>
  <c r="I223" i="7"/>
  <c r="H223" i="7"/>
  <c r="G223" i="7"/>
  <c r="F223" i="7"/>
  <c r="E223" i="7"/>
  <c r="D223" i="7"/>
  <c r="S222" i="7"/>
  <c r="R222" i="7"/>
  <c r="Q222" i="7"/>
  <c r="P222" i="7"/>
  <c r="O222" i="7"/>
  <c r="N222" i="7"/>
  <c r="M222" i="7"/>
  <c r="L222" i="7"/>
  <c r="K222" i="7"/>
  <c r="J222" i="7"/>
  <c r="I222" i="7"/>
  <c r="H222" i="7"/>
  <c r="G222" i="7"/>
  <c r="F222" i="7"/>
  <c r="E222" i="7"/>
  <c r="D222" i="7"/>
  <c r="S221" i="7"/>
  <c r="R221" i="7"/>
  <c r="Q221" i="7"/>
  <c r="P221" i="7"/>
  <c r="O221" i="7"/>
  <c r="N221" i="7"/>
  <c r="M221" i="7"/>
  <c r="L221" i="7"/>
  <c r="K221" i="7"/>
  <c r="J221" i="7"/>
  <c r="I221" i="7"/>
  <c r="H221" i="7"/>
  <c r="G221" i="7"/>
  <c r="F221" i="7"/>
  <c r="E221" i="7"/>
  <c r="D221" i="7"/>
  <c r="L54" i="3" l="1"/>
  <c r="K54" i="3"/>
  <c r="S236" i="9" l="1"/>
  <c r="S247" i="9" s="1"/>
  <c r="S258" i="9" s="1"/>
  <c r="R236" i="9"/>
  <c r="R247" i="9" s="1"/>
  <c r="R258" i="9" s="1"/>
  <c r="Q236" i="9"/>
  <c r="Q247" i="9" s="1"/>
  <c r="Q258" i="9" s="1"/>
  <c r="P236" i="9"/>
  <c r="P247" i="9" s="1"/>
  <c r="P258" i="9" s="1"/>
  <c r="O236" i="9"/>
  <c r="O247" i="9" s="1"/>
  <c r="N236" i="9"/>
  <c r="N247" i="9" s="1"/>
  <c r="M236" i="9"/>
  <c r="M247" i="9" s="1"/>
  <c r="L236" i="9"/>
  <c r="L247" i="9" s="1"/>
  <c r="K236" i="9"/>
  <c r="K247" i="9" s="1"/>
  <c r="J236" i="9"/>
  <c r="J247" i="9" s="1"/>
  <c r="J258" i="9" s="1"/>
  <c r="I236" i="9"/>
  <c r="I247" i="9" s="1"/>
  <c r="H236" i="9"/>
  <c r="H247" i="9" s="1"/>
  <c r="H258" i="9" s="1"/>
  <c r="G236" i="9"/>
  <c r="G247" i="9" s="1"/>
  <c r="G258" i="9" s="1"/>
  <c r="F236" i="9"/>
  <c r="F247" i="9" s="1"/>
  <c r="F258" i="9" s="1"/>
  <c r="E236" i="9"/>
  <c r="E247" i="9" s="1"/>
  <c r="E258" i="9" s="1"/>
  <c r="D236" i="9"/>
  <c r="D247" i="9" s="1"/>
  <c r="S235" i="9"/>
  <c r="S246" i="9" s="1"/>
  <c r="R235" i="9"/>
  <c r="R246" i="9" s="1"/>
  <c r="Q235" i="9"/>
  <c r="Q246" i="9" s="1"/>
  <c r="P235" i="9"/>
  <c r="P246" i="9" s="1"/>
  <c r="O235" i="9"/>
  <c r="O246" i="9" s="1"/>
  <c r="N235" i="9"/>
  <c r="N246" i="9" s="1"/>
  <c r="M235" i="9"/>
  <c r="M246" i="9" s="1"/>
  <c r="L235" i="9"/>
  <c r="L246" i="9" s="1"/>
  <c r="K235" i="9"/>
  <c r="K246" i="9" s="1"/>
  <c r="J235" i="9"/>
  <c r="J246" i="9" s="1"/>
  <c r="I235" i="9"/>
  <c r="I246" i="9" s="1"/>
  <c r="H235" i="9"/>
  <c r="H246" i="9" s="1"/>
  <c r="G235" i="9"/>
  <c r="G246" i="9" s="1"/>
  <c r="F235" i="9"/>
  <c r="F246" i="9" s="1"/>
  <c r="E235" i="9"/>
  <c r="E246" i="9" s="1"/>
  <c r="D235" i="9"/>
  <c r="D246" i="9" s="1"/>
  <c r="S234" i="9"/>
  <c r="S245" i="9" s="1"/>
  <c r="S256" i="9" s="1"/>
  <c r="R234" i="9"/>
  <c r="R245" i="9" s="1"/>
  <c r="R256" i="9" s="1"/>
  <c r="Q234" i="9"/>
  <c r="Q245" i="9" s="1"/>
  <c r="Q256" i="9" s="1"/>
  <c r="P234" i="9"/>
  <c r="P245" i="9" s="1"/>
  <c r="P256" i="9" s="1"/>
  <c r="O234" i="9"/>
  <c r="O245" i="9" s="1"/>
  <c r="O256" i="9" s="1"/>
  <c r="N234" i="9"/>
  <c r="N245" i="9" s="1"/>
  <c r="N256" i="9" s="1"/>
  <c r="M234" i="9"/>
  <c r="M245" i="9" s="1"/>
  <c r="M256" i="9" s="1"/>
  <c r="L234" i="9"/>
  <c r="L245" i="9" s="1"/>
  <c r="L256" i="9" s="1"/>
  <c r="K234" i="9"/>
  <c r="K245" i="9" s="1"/>
  <c r="K256" i="9" s="1"/>
  <c r="J234" i="9"/>
  <c r="J245" i="9" s="1"/>
  <c r="J256" i="9" s="1"/>
  <c r="I234" i="9"/>
  <c r="I245" i="9" s="1"/>
  <c r="I256" i="9" s="1"/>
  <c r="H234" i="9"/>
  <c r="H245" i="9" s="1"/>
  <c r="H256" i="9" s="1"/>
  <c r="G234" i="9"/>
  <c r="G245" i="9" s="1"/>
  <c r="G256" i="9" s="1"/>
  <c r="F234" i="9"/>
  <c r="F245" i="9" s="1"/>
  <c r="F256" i="9" s="1"/>
  <c r="E234" i="9"/>
  <c r="E245" i="9" s="1"/>
  <c r="E256" i="9" s="1"/>
  <c r="D234" i="9"/>
  <c r="D245" i="9" s="1"/>
  <c r="S233" i="9"/>
  <c r="S244" i="9" s="1"/>
  <c r="S255" i="9" s="1"/>
  <c r="R233" i="9"/>
  <c r="R244" i="9" s="1"/>
  <c r="R255" i="9" s="1"/>
  <c r="Q233" i="9"/>
  <c r="Q244" i="9" s="1"/>
  <c r="Q255" i="9" s="1"/>
  <c r="P233" i="9"/>
  <c r="P244" i="9" s="1"/>
  <c r="P255" i="9" s="1"/>
  <c r="O233" i="9"/>
  <c r="O244" i="9" s="1"/>
  <c r="O255" i="9" s="1"/>
  <c r="N233" i="9"/>
  <c r="N244" i="9" s="1"/>
  <c r="N255" i="9" s="1"/>
  <c r="M233" i="9"/>
  <c r="M244" i="9" s="1"/>
  <c r="M255" i="9" s="1"/>
  <c r="L233" i="9"/>
  <c r="L244" i="9" s="1"/>
  <c r="L255" i="9" s="1"/>
  <c r="K233" i="9"/>
  <c r="K244" i="9" s="1"/>
  <c r="K255" i="9" s="1"/>
  <c r="J233" i="9"/>
  <c r="J244" i="9" s="1"/>
  <c r="J255" i="9" s="1"/>
  <c r="I233" i="9"/>
  <c r="I244" i="9" s="1"/>
  <c r="I255" i="9" s="1"/>
  <c r="H233" i="9"/>
  <c r="H244" i="9" s="1"/>
  <c r="H255" i="9" s="1"/>
  <c r="G233" i="9"/>
  <c r="G244" i="9" s="1"/>
  <c r="G255" i="9" s="1"/>
  <c r="F233" i="9"/>
  <c r="F244" i="9" s="1"/>
  <c r="F255" i="9" s="1"/>
  <c r="E233" i="9"/>
  <c r="E244" i="9" s="1"/>
  <c r="E255" i="9" s="1"/>
  <c r="D233" i="9"/>
  <c r="D244" i="9" s="1"/>
  <c r="S232" i="9"/>
  <c r="S243" i="9" s="1"/>
  <c r="R232" i="9"/>
  <c r="R237" i="9" s="1"/>
  <c r="R248" i="9" s="1"/>
  <c r="R259" i="9" s="1"/>
  <c r="Q232" i="9"/>
  <c r="Q237" i="9" s="1"/>
  <c r="Q248" i="9" s="1"/>
  <c r="Q259" i="9" s="1"/>
  <c r="P232" i="9"/>
  <c r="P237" i="9" s="1"/>
  <c r="P248" i="9" s="1"/>
  <c r="O232" i="9"/>
  <c r="O237" i="9" s="1"/>
  <c r="O248" i="9" s="1"/>
  <c r="O259" i="9" s="1"/>
  <c r="N232" i="9"/>
  <c r="N237" i="9" s="1"/>
  <c r="N248" i="9" s="1"/>
  <c r="N259" i="9" s="1"/>
  <c r="M232" i="9"/>
  <c r="M237" i="9" s="1"/>
  <c r="M248" i="9" s="1"/>
  <c r="M259" i="9" s="1"/>
  <c r="L232" i="9"/>
  <c r="L243" i="9" s="1"/>
  <c r="L254" i="9" s="1"/>
  <c r="K232" i="9"/>
  <c r="K243" i="9" s="1"/>
  <c r="K254" i="9" s="1"/>
  <c r="J232" i="9"/>
  <c r="J243" i="9" s="1"/>
  <c r="J254" i="9" s="1"/>
  <c r="I232" i="9"/>
  <c r="I243" i="9" s="1"/>
  <c r="I254" i="9" s="1"/>
  <c r="H232" i="9"/>
  <c r="H243" i="9" s="1"/>
  <c r="H254" i="9" s="1"/>
  <c r="G232" i="9"/>
  <c r="G243" i="9" s="1"/>
  <c r="G254" i="9" s="1"/>
  <c r="F232" i="9"/>
  <c r="F237" i="9" s="1"/>
  <c r="F248" i="9" s="1"/>
  <c r="F259" i="9" s="1"/>
  <c r="E232" i="9"/>
  <c r="E237" i="9" s="1"/>
  <c r="E248" i="9" s="1"/>
  <c r="D232" i="9"/>
  <c r="D237" i="9" s="1"/>
  <c r="S225" i="9"/>
  <c r="R225" i="9"/>
  <c r="Q225" i="9"/>
  <c r="P225" i="9"/>
  <c r="O225" i="9"/>
  <c r="N225" i="9"/>
  <c r="M225" i="9"/>
  <c r="L225" i="9"/>
  <c r="K225" i="9"/>
  <c r="J225" i="9"/>
  <c r="I225" i="9"/>
  <c r="H225" i="9"/>
  <c r="G225" i="9"/>
  <c r="F225" i="9"/>
  <c r="E225" i="9"/>
  <c r="D225" i="9"/>
  <c r="S224" i="9"/>
  <c r="R224" i="9"/>
  <c r="Q224" i="9"/>
  <c r="P224" i="9"/>
  <c r="O224" i="9"/>
  <c r="N224" i="9"/>
  <c r="M224" i="9"/>
  <c r="L224" i="9"/>
  <c r="K224" i="9"/>
  <c r="J224" i="9"/>
  <c r="I224" i="9"/>
  <c r="H224" i="9"/>
  <c r="G224" i="9"/>
  <c r="F224" i="9"/>
  <c r="E224" i="9"/>
  <c r="D224" i="9"/>
  <c r="S223" i="9"/>
  <c r="R223" i="9"/>
  <c r="Q223" i="9"/>
  <c r="P223" i="9"/>
  <c r="O223" i="9"/>
  <c r="N223" i="9"/>
  <c r="M223" i="9"/>
  <c r="L223" i="9"/>
  <c r="K223" i="9"/>
  <c r="J223" i="9"/>
  <c r="I223" i="9"/>
  <c r="H223" i="9"/>
  <c r="G223" i="9"/>
  <c r="F223" i="9"/>
  <c r="E223" i="9"/>
  <c r="D223" i="9"/>
  <c r="U222" i="9"/>
  <c r="S222" i="9"/>
  <c r="S226" i="9" s="1"/>
  <c r="R222" i="9"/>
  <c r="Q222" i="9"/>
  <c r="P222" i="9"/>
  <c r="O222" i="9"/>
  <c r="N222" i="9"/>
  <c r="M222" i="9"/>
  <c r="L222" i="9"/>
  <c r="K222" i="9"/>
  <c r="J222" i="9"/>
  <c r="J226" i="9" s="1"/>
  <c r="I222" i="9"/>
  <c r="I226" i="9" s="1"/>
  <c r="H222" i="9"/>
  <c r="H226" i="9" s="1"/>
  <c r="G222" i="9"/>
  <c r="G226" i="9" s="1"/>
  <c r="F222" i="9"/>
  <c r="E222" i="9"/>
  <c r="D222" i="9"/>
  <c r="S221" i="9"/>
  <c r="R221" i="9"/>
  <c r="R226" i="9" s="1"/>
  <c r="Q221" i="9"/>
  <c r="Q226" i="9" s="1"/>
  <c r="P221" i="9"/>
  <c r="P226" i="9" s="1"/>
  <c r="O221" i="9"/>
  <c r="O226" i="9" s="1"/>
  <c r="N221" i="9"/>
  <c r="N226" i="9" s="1"/>
  <c r="M221" i="9"/>
  <c r="M226" i="9" s="1"/>
  <c r="L221" i="9"/>
  <c r="L226" i="9" s="1"/>
  <c r="K221" i="9"/>
  <c r="K226" i="9" s="1"/>
  <c r="J221" i="9"/>
  <c r="I221" i="9"/>
  <c r="H221" i="9"/>
  <c r="G221" i="9"/>
  <c r="F221" i="9"/>
  <c r="F226" i="9" s="1"/>
  <c r="E221" i="9"/>
  <c r="E226" i="9" s="1"/>
  <c r="D221" i="9"/>
  <c r="D226" i="9" s="1"/>
  <c r="S206" i="9"/>
  <c r="Q205" i="9"/>
  <c r="P205" i="9"/>
  <c r="M204" i="9"/>
  <c r="L204" i="9"/>
  <c r="K204" i="9"/>
  <c r="J204" i="9"/>
  <c r="S203" i="9"/>
  <c r="R203" i="9"/>
  <c r="Q203" i="9"/>
  <c r="P203" i="9"/>
  <c r="G203" i="9"/>
  <c r="F203" i="9"/>
  <c r="E203" i="9"/>
  <c r="D203" i="9"/>
  <c r="S195" i="9"/>
  <c r="R195" i="9"/>
  <c r="R206" i="9" s="1"/>
  <c r="Q195" i="9"/>
  <c r="Q206" i="9" s="1"/>
  <c r="P195" i="9"/>
  <c r="P206" i="9" s="1"/>
  <c r="O195" i="9"/>
  <c r="N195" i="9"/>
  <c r="M195" i="9"/>
  <c r="L195" i="9"/>
  <c r="K195" i="9"/>
  <c r="J195" i="9"/>
  <c r="J206" i="9" s="1"/>
  <c r="I195" i="9"/>
  <c r="H195" i="9"/>
  <c r="H206" i="9" s="1"/>
  <c r="G195" i="9"/>
  <c r="G206" i="9" s="1"/>
  <c r="F195" i="9"/>
  <c r="F206" i="9" s="1"/>
  <c r="E195" i="9"/>
  <c r="D195" i="9"/>
  <c r="U195" i="9" s="1"/>
  <c r="U206" i="9" s="1"/>
  <c r="S194" i="9"/>
  <c r="R194" i="9"/>
  <c r="Q194" i="9"/>
  <c r="P194" i="9"/>
  <c r="O194" i="9"/>
  <c r="N194" i="9"/>
  <c r="M194" i="9"/>
  <c r="L194" i="9"/>
  <c r="K194" i="9"/>
  <c r="J194" i="9"/>
  <c r="I194" i="9"/>
  <c r="H194" i="9"/>
  <c r="T194" i="9" s="1"/>
  <c r="T205" i="9" s="1"/>
  <c r="G194" i="9"/>
  <c r="F194" i="9"/>
  <c r="E194" i="9"/>
  <c r="D194" i="9"/>
  <c r="U194" i="9" s="1"/>
  <c r="U205" i="9" s="1"/>
  <c r="S193" i="9"/>
  <c r="S204" i="9" s="1"/>
  <c r="R193" i="9"/>
  <c r="R204" i="9" s="1"/>
  <c r="Q193" i="9"/>
  <c r="Q204" i="9" s="1"/>
  <c r="P193" i="9"/>
  <c r="P204" i="9" s="1"/>
  <c r="O193" i="9"/>
  <c r="O204" i="9" s="1"/>
  <c r="N193" i="9"/>
  <c r="N204" i="9" s="1"/>
  <c r="M193" i="9"/>
  <c r="L193" i="9"/>
  <c r="K193" i="9"/>
  <c r="J193" i="9"/>
  <c r="I193" i="9"/>
  <c r="I204" i="9" s="1"/>
  <c r="H193" i="9"/>
  <c r="H204" i="9" s="1"/>
  <c r="G193" i="9"/>
  <c r="G204" i="9" s="1"/>
  <c r="F193" i="9"/>
  <c r="F204" i="9" s="1"/>
  <c r="E193" i="9"/>
  <c r="E204" i="9" s="1"/>
  <c r="D193" i="9"/>
  <c r="D204" i="9" s="1"/>
  <c r="S192" i="9"/>
  <c r="R192" i="9"/>
  <c r="Q192" i="9"/>
  <c r="P192" i="9"/>
  <c r="O192" i="9"/>
  <c r="O203" i="9" s="1"/>
  <c r="N192" i="9"/>
  <c r="N203" i="9" s="1"/>
  <c r="M192" i="9"/>
  <c r="M203" i="9" s="1"/>
  <c r="L192" i="9"/>
  <c r="L203" i="9" s="1"/>
  <c r="K192" i="9"/>
  <c r="K203" i="9" s="1"/>
  <c r="J192" i="9"/>
  <c r="J203" i="9" s="1"/>
  <c r="I192" i="9"/>
  <c r="I203" i="9" s="1"/>
  <c r="H192" i="9"/>
  <c r="T192" i="9" s="1"/>
  <c r="T203" i="9" s="1"/>
  <c r="G192" i="9"/>
  <c r="F192" i="9"/>
  <c r="E192" i="9"/>
  <c r="D192" i="9"/>
  <c r="U192" i="9" s="1"/>
  <c r="U203" i="9" s="1"/>
  <c r="S191" i="9"/>
  <c r="R191" i="9"/>
  <c r="Q191" i="9"/>
  <c r="P191" i="9"/>
  <c r="O191" i="9"/>
  <c r="N191" i="9"/>
  <c r="N202" i="9" s="1"/>
  <c r="M191" i="9"/>
  <c r="L191" i="9"/>
  <c r="L202" i="9" s="1"/>
  <c r="K191" i="9"/>
  <c r="K202" i="9" s="1"/>
  <c r="J191" i="9"/>
  <c r="J202" i="9" s="1"/>
  <c r="I191" i="9"/>
  <c r="I202" i="9" s="1"/>
  <c r="H191" i="9"/>
  <c r="H202" i="9" s="1"/>
  <c r="G191" i="9"/>
  <c r="G202" i="9" s="1"/>
  <c r="F191" i="9"/>
  <c r="F202" i="9" s="1"/>
  <c r="E191" i="9"/>
  <c r="E202" i="9" s="1"/>
  <c r="D191" i="9"/>
  <c r="U191" i="9" s="1"/>
  <c r="U202" i="9" s="1"/>
  <c r="S185" i="9"/>
  <c r="S196" i="9" s="1"/>
  <c r="S207" i="9" s="1"/>
  <c r="R185" i="9"/>
  <c r="R196" i="9" s="1"/>
  <c r="R207" i="9" s="1"/>
  <c r="Q185" i="9"/>
  <c r="Q196" i="9" s="1"/>
  <c r="Q207" i="9" s="1"/>
  <c r="P185" i="9"/>
  <c r="P196" i="9" s="1"/>
  <c r="O185" i="9"/>
  <c r="O196" i="9" s="1"/>
  <c r="O207" i="9" s="1"/>
  <c r="N185" i="9"/>
  <c r="N196" i="9" s="1"/>
  <c r="N207" i="9" s="1"/>
  <c r="M185" i="9"/>
  <c r="M196" i="9" s="1"/>
  <c r="M207" i="9" s="1"/>
  <c r="L185" i="9"/>
  <c r="L196" i="9" s="1"/>
  <c r="K185" i="9"/>
  <c r="K196" i="9" s="1"/>
  <c r="K207" i="9" s="1"/>
  <c r="J185" i="9"/>
  <c r="J196" i="9" s="1"/>
  <c r="J207" i="9" s="1"/>
  <c r="I185" i="9"/>
  <c r="I196" i="9" s="1"/>
  <c r="I207" i="9" s="1"/>
  <c r="H185" i="9"/>
  <c r="H196" i="9" s="1"/>
  <c r="H207" i="9" s="1"/>
  <c r="G185" i="9"/>
  <c r="G196" i="9" s="1"/>
  <c r="G207" i="9" s="1"/>
  <c r="F185" i="9"/>
  <c r="F196" i="9" s="1"/>
  <c r="F207" i="9" s="1"/>
  <c r="E185" i="9"/>
  <c r="E196" i="9" s="1"/>
  <c r="D185" i="9"/>
  <c r="U185" i="9" s="1"/>
  <c r="U184" i="9"/>
  <c r="T184" i="9"/>
  <c r="U183" i="9"/>
  <c r="T183" i="9"/>
  <c r="U182" i="9"/>
  <c r="T182" i="9"/>
  <c r="U181" i="9"/>
  <c r="T181" i="9"/>
  <c r="U180" i="9"/>
  <c r="T180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U174" i="9" s="1"/>
  <c r="U173" i="9"/>
  <c r="T173" i="9"/>
  <c r="U172" i="9"/>
  <c r="T172" i="9"/>
  <c r="U171" i="9"/>
  <c r="T171" i="9"/>
  <c r="U170" i="9"/>
  <c r="T170" i="9"/>
  <c r="U169" i="9"/>
  <c r="T169" i="9"/>
  <c r="L155" i="9"/>
  <c r="S154" i="9"/>
  <c r="R154" i="9"/>
  <c r="Q153" i="9"/>
  <c r="P153" i="9"/>
  <c r="L152" i="9"/>
  <c r="K152" i="9"/>
  <c r="J152" i="9"/>
  <c r="I152" i="9"/>
  <c r="R151" i="9"/>
  <c r="Q151" i="9"/>
  <c r="P151" i="9"/>
  <c r="O151" i="9"/>
  <c r="F151" i="9"/>
  <c r="E151" i="9"/>
  <c r="D151" i="9"/>
  <c r="L144" i="9"/>
  <c r="I144" i="9"/>
  <c r="I155" i="9" s="1"/>
  <c r="S143" i="9"/>
  <c r="R143" i="9"/>
  <c r="Q143" i="9"/>
  <c r="Q154" i="9" s="1"/>
  <c r="P143" i="9"/>
  <c r="P154" i="9" s="1"/>
  <c r="O143" i="9"/>
  <c r="N143" i="9"/>
  <c r="M143" i="9"/>
  <c r="L143" i="9"/>
  <c r="K143" i="9"/>
  <c r="J143" i="9"/>
  <c r="J154" i="9" s="1"/>
  <c r="I143" i="9"/>
  <c r="H143" i="9"/>
  <c r="H154" i="9" s="1"/>
  <c r="G143" i="9"/>
  <c r="G154" i="9" s="1"/>
  <c r="F143" i="9"/>
  <c r="F154" i="9" s="1"/>
  <c r="E143" i="9"/>
  <c r="D143" i="9"/>
  <c r="U143" i="9" s="1"/>
  <c r="U154" i="9" s="1"/>
  <c r="U142" i="9"/>
  <c r="U153" i="9" s="1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T142" i="9" s="1"/>
  <c r="T153" i="9" s="1"/>
  <c r="S141" i="9"/>
  <c r="S152" i="9" s="1"/>
  <c r="R141" i="9"/>
  <c r="R152" i="9" s="1"/>
  <c r="Q141" i="9"/>
  <c r="Q152" i="9" s="1"/>
  <c r="P141" i="9"/>
  <c r="P152" i="9" s="1"/>
  <c r="O141" i="9"/>
  <c r="O152" i="9" s="1"/>
  <c r="N141" i="9"/>
  <c r="N152" i="9" s="1"/>
  <c r="M141" i="9"/>
  <c r="M152" i="9" s="1"/>
  <c r="L141" i="9"/>
  <c r="K141" i="9"/>
  <c r="J141" i="9"/>
  <c r="I141" i="9"/>
  <c r="H141" i="9"/>
  <c r="H152" i="9" s="1"/>
  <c r="G141" i="9"/>
  <c r="G152" i="9" s="1"/>
  <c r="F141" i="9"/>
  <c r="F152" i="9" s="1"/>
  <c r="E141" i="9"/>
  <c r="E152" i="9" s="1"/>
  <c r="D141" i="9"/>
  <c r="D152" i="9" s="1"/>
  <c r="U140" i="9"/>
  <c r="U151" i="9" s="1"/>
  <c r="S140" i="9"/>
  <c r="S151" i="9" s="1"/>
  <c r="R140" i="9"/>
  <c r="Q140" i="9"/>
  <c r="P140" i="9"/>
  <c r="O140" i="9"/>
  <c r="N140" i="9"/>
  <c r="N151" i="9" s="1"/>
  <c r="M140" i="9"/>
  <c r="M151" i="9" s="1"/>
  <c r="L140" i="9"/>
  <c r="L151" i="9" s="1"/>
  <c r="K140" i="9"/>
  <c r="K151" i="9" s="1"/>
  <c r="J140" i="9"/>
  <c r="J151" i="9" s="1"/>
  <c r="I140" i="9"/>
  <c r="I151" i="9" s="1"/>
  <c r="H140" i="9"/>
  <c r="H151" i="9" s="1"/>
  <c r="G140" i="9"/>
  <c r="G151" i="9" s="1"/>
  <c r="F140" i="9"/>
  <c r="E140" i="9"/>
  <c r="D140" i="9"/>
  <c r="T140" i="9" s="1"/>
  <c r="T151" i="9" s="1"/>
  <c r="S139" i="9"/>
  <c r="R139" i="9"/>
  <c r="Q139" i="9"/>
  <c r="P139" i="9"/>
  <c r="O139" i="9"/>
  <c r="N139" i="9"/>
  <c r="N150" i="9" s="1"/>
  <c r="M139" i="9"/>
  <c r="L139" i="9"/>
  <c r="L150" i="9" s="1"/>
  <c r="K139" i="9"/>
  <c r="K150" i="9" s="1"/>
  <c r="J139" i="9"/>
  <c r="J150" i="9" s="1"/>
  <c r="I139" i="9"/>
  <c r="I150" i="9" s="1"/>
  <c r="H139" i="9"/>
  <c r="H150" i="9" s="1"/>
  <c r="G139" i="9"/>
  <c r="G150" i="9" s="1"/>
  <c r="F139" i="9"/>
  <c r="F150" i="9" s="1"/>
  <c r="E139" i="9"/>
  <c r="E150" i="9" s="1"/>
  <c r="D139" i="9"/>
  <c r="U139" i="9" s="1"/>
  <c r="U150" i="9" s="1"/>
  <c r="S133" i="9"/>
  <c r="S144" i="9" s="1"/>
  <c r="S155" i="9" s="1"/>
  <c r="R133" i="9"/>
  <c r="R144" i="9" s="1"/>
  <c r="R155" i="9" s="1"/>
  <c r="Q133" i="9"/>
  <c r="Q144" i="9" s="1"/>
  <c r="Q155" i="9" s="1"/>
  <c r="P133" i="9"/>
  <c r="P144" i="9" s="1"/>
  <c r="O133" i="9"/>
  <c r="O144" i="9" s="1"/>
  <c r="O155" i="9" s="1"/>
  <c r="N133" i="9"/>
  <c r="N144" i="9" s="1"/>
  <c r="N155" i="9" s="1"/>
  <c r="M133" i="9"/>
  <c r="M144" i="9" s="1"/>
  <c r="L133" i="9"/>
  <c r="K133" i="9"/>
  <c r="K144" i="9" s="1"/>
  <c r="K155" i="9" s="1"/>
  <c r="J133" i="9"/>
  <c r="J144" i="9" s="1"/>
  <c r="J155" i="9" s="1"/>
  <c r="I133" i="9"/>
  <c r="U133" i="9" s="1"/>
  <c r="U144" i="9" s="1"/>
  <c r="H133" i="9"/>
  <c r="H144" i="9" s="1"/>
  <c r="H155" i="9" s="1"/>
  <c r="G133" i="9"/>
  <c r="G144" i="9" s="1"/>
  <c r="G155" i="9" s="1"/>
  <c r="F133" i="9"/>
  <c r="F144" i="9" s="1"/>
  <c r="F155" i="9" s="1"/>
  <c r="E133" i="9"/>
  <c r="E144" i="9" s="1"/>
  <c r="D133" i="9"/>
  <c r="T133" i="9" s="1"/>
  <c r="U132" i="9"/>
  <c r="T132" i="9"/>
  <c r="U131" i="9"/>
  <c r="T131" i="9"/>
  <c r="U130" i="9"/>
  <c r="T130" i="9"/>
  <c r="U129" i="9"/>
  <c r="U233" i="9" s="1"/>
  <c r="T129" i="9"/>
  <c r="U128" i="9"/>
  <c r="T128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U122" i="9" s="1"/>
  <c r="U121" i="9"/>
  <c r="T121" i="9"/>
  <c r="U120" i="9"/>
  <c r="U224" i="9" s="1"/>
  <c r="T120" i="9"/>
  <c r="U119" i="9"/>
  <c r="T119" i="9"/>
  <c r="U118" i="9"/>
  <c r="T118" i="9"/>
  <c r="U117" i="9"/>
  <c r="T117" i="9"/>
  <c r="S101" i="9"/>
  <c r="R101" i="9"/>
  <c r="Q101" i="9"/>
  <c r="P101" i="9"/>
  <c r="M100" i="9"/>
  <c r="L100" i="9"/>
  <c r="K100" i="9"/>
  <c r="J100" i="9"/>
  <c r="S99" i="9"/>
  <c r="R99" i="9"/>
  <c r="Q99" i="9"/>
  <c r="P99" i="9"/>
  <c r="G99" i="9"/>
  <c r="F99" i="9"/>
  <c r="E99" i="9"/>
  <c r="D99" i="9"/>
  <c r="S91" i="9"/>
  <c r="S102" i="9" s="1"/>
  <c r="R91" i="9"/>
  <c r="R102" i="9" s="1"/>
  <c r="Q91" i="9"/>
  <c r="Q102" i="9" s="1"/>
  <c r="P91" i="9"/>
  <c r="P102" i="9" s="1"/>
  <c r="O91" i="9"/>
  <c r="N91" i="9"/>
  <c r="M91" i="9"/>
  <c r="L91" i="9"/>
  <c r="K91" i="9"/>
  <c r="J91" i="9"/>
  <c r="J102" i="9" s="1"/>
  <c r="I91" i="9"/>
  <c r="H91" i="9"/>
  <c r="H102" i="9" s="1"/>
  <c r="G91" i="9"/>
  <c r="G102" i="9" s="1"/>
  <c r="F91" i="9"/>
  <c r="F102" i="9" s="1"/>
  <c r="E91" i="9"/>
  <c r="T91" i="9" s="1"/>
  <c r="T102" i="9" s="1"/>
  <c r="D91" i="9"/>
  <c r="D102" i="9" s="1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U90" i="9" s="1"/>
  <c r="U101" i="9" s="1"/>
  <c r="D90" i="9"/>
  <c r="S89" i="9"/>
  <c r="S100" i="9" s="1"/>
  <c r="R89" i="9"/>
  <c r="R100" i="9" s="1"/>
  <c r="Q89" i="9"/>
  <c r="Q100" i="9" s="1"/>
  <c r="P89" i="9"/>
  <c r="P100" i="9" s="1"/>
  <c r="O89" i="9"/>
  <c r="O100" i="9" s="1"/>
  <c r="N89" i="9"/>
  <c r="N100" i="9" s="1"/>
  <c r="M89" i="9"/>
  <c r="L89" i="9"/>
  <c r="K89" i="9"/>
  <c r="J89" i="9"/>
  <c r="I89" i="9"/>
  <c r="I100" i="9" s="1"/>
  <c r="H89" i="9"/>
  <c r="H100" i="9" s="1"/>
  <c r="G89" i="9"/>
  <c r="G100" i="9" s="1"/>
  <c r="F89" i="9"/>
  <c r="F100" i="9" s="1"/>
  <c r="E89" i="9"/>
  <c r="E100" i="9" s="1"/>
  <c r="D89" i="9"/>
  <c r="D100" i="9" s="1"/>
  <c r="S88" i="9"/>
  <c r="R88" i="9"/>
  <c r="Q88" i="9"/>
  <c r="P88" i="9"/>
  <c r="O88" i="9"/>
  <c r="O99" i="9" s="1"/>
  <c r="N88" i="9"/>
  <c r="N99" i="9" s="1"/>
  <c r="M88" i="9"/>
  <c r="M99" i="9" s="1"/>
  <c r="L88" i="9"/>
  <c r="L99" i="9" s="1"/>
  <c r="K88" i="9"/>
  <c r="K99" i="9" s="1"/>
  <c r="J88" i="9"/>
  <c r="J99" i="9" s="1"/>
  <c r="I88" i="9"/>
  <c r="I99" i="9" s="1"/>
  <c r="H88" i="9"/>
  <c r="H99" i="9" s="1"/>
  <c r="G88" i="9"/>
  <c r="F88" i="9"/>
  <c r="E88" i="9"/>
  <c r="D88" i="9"/>
  <c r="U88" i="9" s="1"/>
  <c r="U99" i="9" s="1"/>
  <c r="S87" i="9"/>
  <c r="R87" i="9"/>
  <c r="R98" i="9" s="1"/>
  <c r="Q87" i="9"/>
  <c r="P87" i="9"/>
  <c r="O87" i="9"/>
  <c r="N87" i="9"/>
  <c r="N98" i="9" s="1"/>
  <c r="M87" i="9"/>
  <c r="L87" i="9"/>
  <c r="L98" i="9" s="1"/>
  <c r="K87" i="9"/>
  <c r="K98" i="9" s="1"/>
  <c r="J87" i="9"/>
  <c r="J98" i="9" s="1"/>
  <c r="I87" i="9"/>
  <c r="I98" i="9" s="1"/>
  <c r="H87" i="9"/>
  <c r="H98" i="9" s="1"/>
  <c r="G87" i="9"/>
  <c r="G98" i="9" s="1"/>
  <c r="F87" i="9"/>
  <c r="F98" i="9" s="1"/>
  <c r="E87" i="9"/>
  <c r="E98" i="9" s="1"/>
  <c r="D87" i="9"/>
  <c r="D98" i="9" s="1"/>
  <c r="S81" i="9"/>
  <c r="S92" i="9" s="1"/>
  <c r="S103" i="9" s="1"/>
  <c r="R81" i="9"/>
  <c r="R92" i="9" s="1"/>
  <c r="R103" i="9" s="1"/>
  <c r="Q81" i="9"/>
  <c r="Q92" i="9" s="1"/>
  <c r="Q103" i="9" s="1"/>
  <c r="P81" i="9"/>
  <c r="P92" i="9" s="1"/>
  <c r="O81" i="9"/>
  <c r="O92" i="9" s="1"/>
  <c r="O103" i="9" s="1"/>
  <c r="N81" i="9"/>
  <c r="N92" i="9" s="1"/>
  <c r="N103" i="9" s="1"/>
  <c r="M81" i="9"/>
  <c r="M92" i="9" s="1"/>
  <c r="M103" i="9" s="1"/>
  <c r="L81" i="9"/>
  <c r="L92" i="9" s="1"/>
  <c r="K81" i="9"/>
  <c r="K92" i="9" s="1"/>
  <c r="K103" i="9" s="1"/>
  <c r="J81" i="9"/>
  <c r="J92" i="9" s="1"/>
  <c r="J103" i="9" s="1"/>
  <c r="I81" i="9"/>
  <c r="I92" i="9" s="1"/>
  <c r="I103" i="9" s="1"/>
  <c r="H81" i="9"/>
  <c r="H92" i="9" s="1"/>
  <c r="H103" i="9" s="1"/>
  <c r="G81" i="9"/>
  <c r="G92" i="9" s="1"/>
  <c r="G103" i="9" s="1"/>
  <c r="F81" i="9"/>
  <c r="F92" i="9" s="1"/>
  <c r="F103" i="9" s="1"/>
  <c r="E81" i="9"/>
  <c r="U81" i="9" s="1"/>
  <c r="D81" i="9"/>
  <c r="D92" i="9" s="1"/>
  <c r="U80" i="9"/>
  <c r="T80" i="9"/>
  <c r="U79" i="9"/>
  <c r="U235" i="9" s="1"/>
  <c r="T79" i="9"/>
  <c r="U78" i="9"/>
  <c r="T78" i="9"/>
  <c r="U77" i="9"/>
  <c r="T77" i="9"/>
  <c r="U76" i="9"/>
  <c r="T76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U70" i="9" s="1"/>
  <c r="U69" i="9"/>
  <c r="T69" i="9"/>
  <c r="U68" i="9"/>
  <c r="T68" i="9"/>
  <c r="U67" i="9"/>
  <c r="T67" i="9"/>
  <c r="U66" i="9"/>
  <c r="T66" i="9"/>
  <c r="U65" i="9"/>
  <c r="T65" i="9"/>
  <c r="S50" i="9"/>
  <c r="D50" i="9"/>
  <c r="S49" i="9"/>
  <c r="P48" i="9"/>
  <c r="O48" i="9"/>
  <c r="N48" i="9"/>
  <c r="M48" i="9"/>
  <c r="D48" i="9"/>
  <c r="S47" i="9"/>
  <c r="J47" i="9"/>
  <c r="I47" i="9"/>
  <c r="H47" i="9"/>
  <c r="G47" i="9"/>
  <c r="S39" i="9"/>
  <c r="R39" i="9"/>
  <c r="R50" i="9" s="1"/>
  <c r="Q39" i="9"/>
  <c r="Q50" i="9" s="1"/>
  <c r="P39" i="9"/>
  <c r="P50" i="9" s="1"/>
  <c r="O39" i="9"/>
  <c r="N39" i="9"/>
  <c r="M39" i="9"/>
  <c r="L39" i="9"/>
  <c r="K39" i="9"/>
  <c r="J39" i="9"/>
  <c r="J50" i="9" s="1"/>
  <c r="I39" i="9"/>
  <c r="H39" i="9"/>
  <c r="T39" i="9" s="1"/>
  <c r="T50" i="9" s="1"/>
  <c r="G39" i="9"/>
  <c r="G50" i="9" s="1"/>
  <c r="F39" i="9"/>
  <c r="F50" i="9" s="1"/>
  <c r="E39" i="9"/>
  <c r="E50" i="9" s="1"/>
  <c r="D39" i="9"/>
  <c r="S38" i="9"/>
  <c r="R38" i="9"/>
  <c r="R49" i="9" s="1"/>
  <c r="Q38" i="9"/>
  <c r="Q49" i="9" s="1"/>
  <c r="P38" i="9"/>
  <c r="P49" i="9" s="1"/>
  <c r="O38" i="9"/>
  <c r="N38" i="9"/>
  <c r="M38" i="9"/>
  <c r="L38" i="9"/>
  <c r="K38" i="9"/>
  <c r="J38" i="9"/>
  <c r="I38" i="9"/>
  <c r="H38" i="9"/>
  <c r="G38" i="9"/>
  <c r="F38" i="9"/>
  <c r="E38" i="9"/>
  <c r="D38" i="9"/>
  <c r="U38" i="9" s="1"/>
  <c r="U49" i="9" s="1"/>
  <c r="S37" i="9"/>
  <c r="S48" i="9" s="1"/>
  <c r="R37" i="9"/>
  <c r="R48" i="9" s="1"/>
  <c r="Q37" i="9"/>
  <c r="Q48" i="9" s="1"/>
  <c r="P37" i="9"/>
  <c r="O37" i="9"/>
  <c r="N37" i="9"/>
  <c r="M37" i="9"/>
  <c r="L37" i="9"/>
  <c r="L48" i="9" s="1"/>
  <c r="K37" i="9"/>
  <c r="K48" i="9" s="1"/>
  <c r="J37" i="9"/>
  <c r="J48" i="9" s="1"/>
  <c r="I37" i="9"/>
  <c r="I48" i="9" s="1"/>
  <c r="H37" i="9"/>
  <c r="H48" i="9" s="1"/>
  <c r="G37" i="9"/>
  <c r="G48" i="9" s="1"/>
  <c r="F37" i="9"/>
  <c r="F48" i="9" s="1"/>
  <c r="E37" i="9"/>
  <c r="E48" i="9" s="1"/>
  <c r="D37" i="9"/>
  <c r="S36" i="9"/>
  <c r="R36" i="9"/>
  <c r="R47" i="9" s="1"/>
  <c r="Q36" i="9"/>
  <c r="Q47" i="9" s="1"/>
  <c r="P36" i="9"/>
  <c r="P47" i="9" s="1"/>
  <c r="O36" i="9"/>
  <c r="O47" i="9" s="1"/>
  <c r="N36" i="9"/>
  <c r="N47" i="9" s="1"/>
  <c r="M36" i="9"/>
  <c r="M47" i="9" s="1"/>
  <c r="L36" i="9"/>
  <c r="L47" i="9" s="1"/>
  <c r="K36" i="9"/>
  <c r="K47" i="9" s="1"/>
  <c r="J36" i="9"/>
  <c r="I36" i="9"/>
  <c r="H36" i="9"/>
  <c r="G36" i="9"/>
  <c r="F36" i="9"/>
  <c r="F47" i="9" s="1"/>
  <c r="E36" i="9"/>
  <c r="E47" i="9" s="1"/>
  <c r="D36" i="9"/>
  <c r="D47" i="9" s="1"/>
  <c r="S35" i="9"/>
  <c r="R35" i="9"/>
  <c r="R46" i="9" s="1"/>
  <c r="Q35" i="9"/>
  <c r="P35" i="9"/>
  <c r="O35" i="9"/>
  <c r="N35" i="9"/>
  <c r="N46" i="9" s="1"/>
  <c r="M35" i="9"/>
  <c r="L35" i="9"/>
  <c r="L46" i="9" s="1"/>
  <c r="K35" i="9"/>
  <c r="K46" i="9" s="1"/>
  <c r="J35" i="9"/>
  <c r="J46" i="9" s="1"/>
  <c r="I35" i="9"/>
  <c r="I46" i="9" s="1"/>
  <c r="H35" i="9"/>
  <c r="H46" i="9" s="1"/>
  <c r="G35" i="9"/>
  <c r="G46" i="9" s="1"/>
  <c r="F35" i="9"/>
  <c r="F46" i="9" s="1"/>
  <c r="E35" i="9"/>
  <c r="E46" i="9" s="1"/>
  <c r="D35" i="9"/>
  <c r="D46" i="9" s="1"/>
  <c r="S29" i="9"/>
  <c r="S40" i="9" s="1"/>
  <c r="S51" i="9" s="1"/>
  <c r="R29" i="9"/>
  <c r="R40" i="9" s="1"/>
  <c r="R51" i="9" s="1"/>
  <c r="Q29" i="9"/>
  <c r="Q40" i="9" s="1"/>
  <c r="Q51" i="9" s="1"/>
  <c r="P29" i="9"/>
  <c r="P40" i="9" s="1"/>
  <c r="O29" i="9"/>
  <c r="O40" i="9" s="1"/>
  <c r="O51" i="9" s="1"/>
  <c r="N29" i="9"/>
  <c r="N40" i="9" s="1"/>
  <c r="N51" i="9" s="1"/>
  <c r="M29" i="9"/>
  <c r="M40" i="9" s="1"/>
  <c r="M51" i="9" s="1"/>
  <c r="L29" i="9"/>
  <c r="L40" i="9" s="1"/>
  <c r="K29" i="9"/>
  <c r="K40" i="9" s="1"/>
  <c r="K51" i="9" s="1"/>
  <c r="J29" i="9"/>
  <c r="J40" i="9" s="1"/>
  <c r="J51" i="9" s="1"/>
  <c r="I29" i="9"/>
  <c r="I40" i="9" s="1"/>
  <c r="I51" i="9" s="1"/>
  <c r="H29" i="9"/>
  <c r="H40" i="9" s="1"/>
  <c r="H51" i="9" s="1"/>
  <c r="G29" i="9"/>
  <c r="G40" i="9" s="1"/>
  <c r="G51" i="9" s="1"/>
  <c r="F29" i="9"/>
  <c r="F40" i="9" s="1"/>
  <c r="F51" i="9" s="1"/>
  <c r="E29" i="9"/>
  <c r="E40" i="9" s="1"/>
  <c r="D29" i="9"/>
  <c r="D40" i="9" s="1"/>
  <c r="U28" i="9"/>
  <c r="U236" i="9" s="1"/>
  <c r="T28" i="9"/>
  <c r="T236" i="9" s="1"/>
  <c r="U27" i="9"/>
  <c r="T27" i="9"/>
  <c r="T235" i="9" s="1"/>
  <c r="U26" i="9"/>
  <c r="U234" i="9" s="1"/>
  <c r="T26" i="9"/>
  <c r="T234" i="9" s="1"/>
  <c r="U25" i="9"/>
  <c r="T25" i="9"/>
  <c r="T233" i="9" s="1"/>
  <c r="U24" i="9"/>
  <c r="U232" i="9" s="1"/>
  <c r="T24" i="9"/>
  <c r="T232" i="9" s="1"/>
  <c r="S18" i="9"/>
  <c r="R18" i="9"/>
  <c r="Q18" i="9"/>
  <c r="P18" i="9"/>
  <c r="O18" i="9"/>
  <c r="N18" i="9"/>
  <c r="M18" i="9"/>
  <c r="L18" i="9"/>
  <c r="K18" i="9"/>
  <c r="J18" i="9"/>
  <c r="I18" i="9"/>
  <c r="H18" i="9"/>
  <c r="U18" i="9" s="1"/>
  <c r="G18" i="9"/>
  <c r="F18" i="9"/>
  <c r="T18" i="9" s="1"/>
  <c r="E18" i="9"/>
  <c r="D18" i="9"/>
  <c r="U17" i="9"/>
  <c r="U225" i="9" s="1"/>
  <c r="T17" i="9"/>
  <c r="T225" i="9" s="1"/>
  <c r="U16" i="9"/>
  <c r="T16" i="9"/>
  <c r="T224" i="9" s="1"/>
  <c r="U15" i="9"/>
  <c r="U223" i="9" s="1"/>
  <c r="T15" i="9"/>
  <c r="T223" i="9" s="1"/>
  <c r="U14" i="9"/>
  <c r="T14" i="9"/>
  <c r="T222" i="9" s="1"/>
  <c r="U13" i="9"/>
  <c r="U221" i="9" s="1"/>
  <c r="T13" i="9"/>
  <c r="T221" i="9" s="1"/>
  <c r="H57" i="9" l="1"/>
  <c r="L103" i="9"/>
  <c r="U245" i="9"/>
  <c r="U256" i="9" s="1"/>
  <c r="T245" i="9"/>
  <c r="T256" i="9" s="1"/>
  <c r="D256" i="9"/>
  <c r="U155" i="9"/>
  <c r="H111" i="9"/>
  <c r="L207" i="9"/>
  <c r="H161" i="9"/>
  <c r="H4" i="9"/>
  <c r="E51" i="9"/>
  <c r="H55" i="9"/>
  <c r="H54" i="9"/>
  <c r="D103" i="9"/>
  <c r="P103" i="9"/>
  <c r="H58" i="9"/>
  <c r="U196" i="9"/>
  <c r="H162" i="9"/>
  <c r="P207" i="9"/>
  <c r="D248" i="9"/>
  <c r="T237" i="9"/>
  <c r="T248" i="9" s="1"/>
  <c r="T259" i="9" s="1"/>
  <c r="P259" i="9"/>
  <c r="H214" i="9"/>
  <c r="U246" i="9"/>
  <c r="T246" i="9"/>
  <c r="P51" i="9"/>
  <c r="H6" i="9"/>
  <c r="U92" i="9"/>
  <c r="H109" i="9"/>
  <c r="M155" i="9"/>
  <c r="E207" i="9"/>
  <c r="H160" i="9"/>
  <c r="H212" i="9"/>
  <c r="E259" i="9"/>
  <c r="H3" i="9"/>
  <c r="H2" i="9"/>
  <c r="D51" i="9"/>
  <c r="U226" i="9"/>
  <c r="T226" i="9"/>
  <c r="H110" i="9"/>
  <c r="P155" i="9"/>
  <c r="U244" i="9"/>
  <c r="U255" i="9" s="1"/>
  <c r="D255" i="9"/>
  <c r="T244" i="9"/>
  <c r="T255" i="9" s="1"/>
  <c r="U247" i="9"/>
  <c r="U258" i="9" s="1"/>
  <c r="T247" i="9"/>
  <c r="T258" i="9" s="1"/>
  <c r="D258" i="9"/>
  <c r="E155" i="9"/>
  <c r="H108" i="9"/>
  <c r="L51" i="9"/>
  <c r="H5" i="9"/>
  <c r="D202" i="9"/>
  <c r="G237" i="9"/>
  <c r="G248" i="9" s="1"/>
  <c r="G259" i="9" s="1"/>
  <c r="S237" i="9"/>
  <c r="S248" i="9" s="1"/>
  <c r="S259" i="9" s="1"/>
  <c r="M243" i="9"/>
  <c r="M254" i="9" s="1"/>
  <c r="U35" i="9"/>
  <c r="U46" i="9" s="1"/>
  <c r="U37" i="9"/>
  <c r="U48" i="9" s="1"/>
  <c r="U39" i="9"/>
  <c r="U50" i="9" s="1"/>
  <c r="D150" i="9"/>
  <c r="H237" i="9"/>
  <c r="H248" i="9" s="1"/>
  <c r="H259" i="9" s="1"/>
  <c r="N243" i="9"/>
  <c r="N254" i="9" s="1"/>
  <c r="T35" i="9"/>
  <c r="T46" i="9" s="1"/>
  <c r="J237" i="9"/>
  <c r="J248" i="9" s="1"/>
  <c r="J259" i="9" s="1"/>
  <c r="D243" i="9"/>
  <c r="P243" i="9"/>
  <c r="P254" i="9" s="1"/>
  <c r="U87" i="9"/>
  <c r="U98" i="9" s="1"/>
  <c r="U89" i="9"/>
  <c r="U100" i="9" s="1"/>
  <c r="U91" i="9"/>
  <c r="U102" i="9" s="1"/>
  <c r="T191" i="9"/>
  <c r="T202" i="9" s="1"/>
  <c r="T193" i="9"/>
  <c r="T204" i="9" s="1"/>
  <c r="T195" i="9"/>
  <c r="T206" i="9" s="1"/>
  <c r="H203" i="9"/>
  <c r="D206" i="9"/>
  <c r="K237" i="9"/>
  <c r="K248" i="9" s="1"/>
  <c r="K259" i="9" s="1"/>
  <c r="E243" i="9"/>
  <c r="E254" i="9" s="1"/>
  <c r="Q243" i="9"/>
  <c r="I237" i="9"/>
  <c r="I248" i="9" s="1"/>
  <c r="I259" i="9" s="1"/>
  <c r="T87" i="9"/>
  <c r="T98" i="9" s="1"/>
  <c r="T70" i="9"/>
  <c r="T139" i="9"/>
  <c r="T150" i="9" s="1"/>
  <c r="T141" i="9"/>
  <c r="T152" i="9" s="1"/>
  <c r="T143" i="9"/>
  <c r="T154" i="9" s="1"/>
  <c r="D154" i="9"/>
  <c r="U193" i="9"/>
  <c r="U204" i="9" s="1"/>
  <c r="L237" i="9"/>
  <c r="L248" i="9" s="1"/>
  <c r="F243" i="9"/>
  <c r="F254" i="9" s="1"/>
  <c r="R243" i="9"/>
  <c r="T37" i="9"/>
  <c r="T48" i="9" s="1"/>
  <c r="T29" i="9"/>
  <c r="T40" i="9" s="1"/>
  <c r="T51" i="9" s="1"/>
  <c r="T36" i="9"/>
  <c r="T47" i="9" s="1"/>
  <c r="T38" i="9"/>
  <c r="T49" i="9" s="1"/>
  <c r="E92" i="9"/>
  <c r="U141" i="9"/>
  <c r="U152" i="9" s="1"/>
  <c r="T174" i="9"/>
  <c r="D196" i="9"/>
  <c r="O243" i="9"/>
  <c r="O254" i="9" s="1"/>
  <c r="T89" i="9"/>
  <c r="T100" i="9" s="1"/>
  <c r="U29" i="9"/>
  <c r="U40" i="9" s="1"/>
  <c r="U36" i="9"/>
  <c r="U47" i="9" s="1"/>
  <c r="H50" i="9"/>
  <c r="T122" i="9"/>
  <c r="T144" i="9" s="1"/>
  <c r="T155" i="9" s="1"/>
  <c r="D144" i="9"/>
  <c r="T81" i="9"/>
  <c r="T92" i="9" s="1"/>
  <c r="T103" i="9" s="1"/>
  <c r="T88" i="9"/>
  <c r="T99" i="9" s="1"/>
  <c r="T90" i="9"/>
  <c r="T101" i="9" s="1"/>
  <c r="T185" i="9"/>
  <c r="T196" i="9" s="1"/>
  <c r="T207" i="9" s="1"/>
  <c r="H56" i="9" l="1"/>
  <c r="E103" i="9"/>
  <c r="U237" i="9"/>
  <c r="U248" i="9" s="1"/>
  <c r="H106" i="9"/>
  <c r="H107" i="9"/>
  <c r="D155" i="9"/>
  <c r="H211" i="9"/>
  <c r="H210" i="9"/>
  <c r="D259" i="9"/>
  <c r="U243" i="9"/>
  <c r="U254" i="9" s="1"/>
  <c r="T243" i="9"/>
  <c r="T254" i="9" s="1"/>
  <c r="D254" i="9"/>
  <c r="U103" i="9"/>
  <c r="H59" i="9"/>
  <c r="H163" i="9"/>
  <c r="U207" i="9"/>
  <c r="H7" i="9"/>
  <c r="U51" i="9"/>
  <c r="L259" i="9"/>
  <c r="H213" i="9"/>
  <c r="H159" i="9"/>
  <c r="H158" i="9"/>
  <c r="D207" i="9"/>
  <c r="U259" i="9" l="1"/>
  <c r="H215" i="9"/>
  <c r="S195" i="7" l="1"/>
  <c r="S206" i="7" s="1"/>
  <c r="R195" i="7"/>
  <c r="R206" i="7" s="1"/>
  <c r="Q195" i="7"/>
  <c r="Q206" i="7" s="1"/>
  <c r="P195" i="7"/>
  <c r="P206" i="7" s="1"/>
  <c r="O195" i="7"/>
  <c r="N195" i="7"/>
  <c r="M195" i="7"/>
  <c r="L195" i="7"/>
  <c r="K195" i="7"/>
  <c r="J195" i="7"/>
  <c r="J206" i="7" s="1"/>
  <c r="I195" i="7"/>
  <c r="H195" i="7"/>
  <c r="G195" i="7"/>
  <c r="G206" i="7" s="1"/>
  <c r="F195" i="7"/>
  <c r="F206" i="7" s="1"/>
  <c r="E195" i="7"/>
  <c r="D195" i="7"/>
  <c r="D206" i="7" s="1"/>
  <c r="S194" i="7"/>
  <c r="R194" i="7"/>
  <c r="Q194" i="7"/>
  <c r="Q205" i="7" s="1"/>
  <c r="P194" i="7"/>
  <c r="P205" i="7" s="1"/>
  <c r="O194" i="7"/>
  <c r="N194" i="7"/>
  <c r="M194" i="7"/>
  <c r="L194" i="7"/>
  <c r="K194" i="7"/>
  <c r="J194" i="7"/>
  <c r="I194" i="7"/>
  <c r="H194" i="7"/>
  <c r="G194" i="7"/>
  <c r="F194" i="7"/>
  <c r="E194" i="7"/>
  <c r="D194" i="7"/>
  <c r="S193" i="7"/>
  <c r="S204" i="7" s="1"/>
  <c r="R193" i="7"/>
  <c r="R204" i="7" s="1"/>
  <c r="Q193" i="7"/>
  <c r="Q204" i="7" s="1"/>
  <c r="P193" i="7"/>
  <c r="P204" i="7" s="1"/>
  <c r="O193" i="7"/>
  <c r="O204" i="7" s="1"/>
  <c r="N193" i="7"/>
  <c r="N204" i="7" s="1"/>
  <c r="M193" i="7"/>
  <c r="M204" i="7" s="1"/>
  <c r="L193" i="7"/>
  <c r="L204" i="7" s="1"/>
  <c r="K193" i="7"/>
  <c r="K204" i="7" s="1"/>
  <c r="J193" i="7"/>
  <c r="J204" i="7" s="1"/>
  <c r="I193" i="7"/>
  <c r="I204" i="7" s="1"/>
  <c r="H193" i="7"/>
  <c r="G193" i="7"/>
  <c r="G204" i="7" s="1"/>
  <c r="F193" i="7"/>
  <c r="F204" i="7" s="1"/>
  <c r="E193" i="7"/>
  <c r="E204" i="7" s="1"/>
  <c r="D193" i="7"/>
  <c r="D204" i="7" s="1"/>
  <c r="S192" i="7"/>
  <c r="S203" i="7" s="1"/>
  <c r="R192" i="7"/>
  <c r="R203" i="7" s="1"/>
  <c r="Q192" i="7"/>
  <c r="Q203" i="7" s="1"/>
  <c r="P192" i="7"/>
  <c r="P203" i="7" s="1"/>
  <c r="O192" i="7"/>
  <c r="O203" i="7" s="1"/>
  <c r="N192" i="7"/>
  <c r="N203" i="7" s="1"/>
  <c r="M192" i="7"/>
  <c r="M203" i="7" s="1"/>
  <c r="L192" i="7"/>
  <c r="L203" i="7" s="1"/>
  <c r="K192" i="7"/>
  <c r="K203" i="7" s="1"/>
  <c r="J192" i="7"/>
  <c r="J203" i="7" s="1"/>
  <c r="I192" i="7"/>
  <c r="I203" i="7" s="1"/>
  <c r="H192" i="7"/>
  <c r="H203" i="7" s="1"/>
  <c r="G192" i="7"/>
  <c r="G203" i="7" s="1"/>
  <c r="F192" i="7"/>
  <c r="F203" i="7" s="1"/>
  <c r="E192" i="7"/>
  <c r="E203" i="7" s="1"/>
  <c r="D192" i="7"/>
  <c r="D203" i="7" s="1"/>
  <c r="S191" i="7"/>
  <c r="R191" i="7"/>
  <c r="Q191" i="7"/>
  <c r="P191" i="7"/>
  <c r="O191" i="7"/>
  <c r="N191" i="7"/>
  <c r="N202" i="7" s="1"/>
  <c r="M191" i="7"/>
  <c r="L191" i="7"/>
  <c r="L202" i="7" s="1"/>
  <c r="K191" i="7"/>
  <c r="K202" i="7" s="1"/>
  <c r="J191" i="7"/>
  <c r="J202" i="7" s="1"/>
  <c r="I191" i="7"/>
  <c r="I202" i="7" s="1"/>
  <c r="H191" i="7"/>
  <c r="G191" i="7"/>
  <c r="G202" i="7" s="1"/>
  <c r="F191" i="7"/>
  <c r="F202" i="7" s="1"/>
  <c r="E191" i="7"/>
  <c r="E202" i="7" s="1"/>
  <c r="D191" i="7"/>
  <c r="D202" i="7" s="1"/>
  <c r="S185" i="7"/>
  <c r="R185" i="7"/>
  <c r="Q185" i="7"/>
  <c r="P185" i="7"/>
  <c r="O185" i="7"/>
  <c r="N185" i="7"/>
  <c r="M185" i="7"/>
  <c r="L185" i="7"/>
  <c r="K185" i="7"/>
  <c r="J185" i="7"/>
  <c r="I185" i="7"/>
  <c r="H185" i="7"/>
  <c r="G185" i="7"/>
  <c r="F185" i="7"/>
  <c r="E185" i="7"/>
  <c r="D185" i="7"/>
  <c r="U184" i="7"/>
  <c r="T184" i="7"/>
  <c r="U183" i="7"/>
  <c r="T183" i="7"/>
  <c r="U182" i="7"/>
  <c r="T182" i="7"/>
  <c r="U181" i="7"/>
  <c r="T181" i="7"/>
  <c r="U180" i="7"/>
  <c r="T180" i="7"/>
  <c r="S174" i="7"/>
  <c r="S196" i="7" s="1"/>
  <c r="S207" i="7" s="1"/>
  <c r="R174" i="7"/>
  <c r="R196" i="7" s="1"/>
  <c r="R207" i="7" s="1"/>
  <c r="Q174" i="7"/>
  <c r="P174" i="7"/>
  <c r="O174" i="7"/>
  <c r="N174" i="7"/>
  <c r="M174" i="7"/>
  <c r="L174" i="7"/>
  <c r="K174" i="7"/>
  <c r="J174" i="7"/>
  <c r="I174" i="7"/>
  <c r="H174" i="7"/>
  <c r="G174" i="7"/>
  <c r="F174" i="7"/>
  <c r="E174" i="7"/>
  <c r="D174" i="7"/>
  <c r="U173" i="7"/>
  <c r="T173" i="7"/>
  <c r="U172" i="7"/>
  <c r="T172" i="7"/>
  <c r="U171" i="7"/>
  <c r="T171" i="7"/>
  <c r="U170" i="7"/>
  <c r="T170" i="7"/>
  <c r="U169" i="7"/>
  <c r="T169" i="7"/>
  <c r="S143" i="7"/>
  <c r="S154" i="7" s="1"/>
  <c r="R143" i="7"/>
  <c r="R154" i="7" s="1"/>
  <c r="Q143" i="7"/>
  <c r="Q154" i="7" s="1"/>
  <c r="P143" i="7"/>
  <c r="P154" i="7" s="1"/>
  <c r="O143" i="7"/>
  <c r="N143" i="7"/>
  <c r="M143" i="7"/>
  <c r="L143" i="7"/>
  <c r="K143" i="7"/>
  <c r="J143" i="7"/>
  <c r="J154" i="7" s="1"/>
  <c r="I143" i="7"/>
  <c r="H143" i="7"/>
  <c r="H154" i="7" s="1"/>
  <c r="G143" i="7"/>
  <c r="G154" i="7" s="1"/>
  <c r="F143" i="7"/>
  <c r="F154" i="7" s="1"/>
  <c r="E143" i="7"/>
  <c r="D143" i="7"/>
  <c r="D154" i="7" s="1"/>
  <c r="S142" i="7"/>
  <c r="R142" i="7"/>
  <c r="Q142" i="7"/>
  <c r="Q153" i="7" s="1"/>
  <c r="P142" i="7"/>
  <c r="P153" i="7" s="1"/>
  <c r="O142" i="7"/>
  <c r="N142" i="7"/>
  <c r="M142" i="7"/>
  <c r="L142" i="7"/>
  <c r="K142" i="7"/>
  <c r="J142" i="7"/>
  <c r="I142" i="7"/>
  <c r="H142" i="7"/>
  <c r="G142" i="7"/>
  <c r="F142" i="7"/>
  <c r="E142" i="7"/>
  <c r="D142" i="7"/>
  <c r="S141" i="7"/>
  <c r="S152" i="7" s="1"/>
  <c r="R141" i="7"/>
  <c r="R152" i="7" s="1"/>
  <c r="Q141" i="7"/>
  <c r="Q152" i="7" s="1"/>
  <c r="P141" i="7"/>
  <c r="P152" i="7" s="1"/>
  <c r="O141" i="7"/>
  <c r="O152" i="7" s="1"/>
  <c r="N141" i="7"/>
  <c r="N152" i="7" s="1"/>
  <c r="M141" i="7"/>
  <c r="M152" i="7" s="1"/>
  <c r="L141" i="7"/>
  <c r="L152" i="7" s="1"/>
  <c r="K141" i="7"/>
  <c r="K152" i="7" s="1"/>
  <c r="J141" i="7"/>
  <c r="J152" i="7" s="1"/>
  <c r="I141" i="7"/>
  <c r="I152" i="7" s="1"/>
  <c r="H141" i="7"/>
  <c r="G141" i="7"/>
  <c r="G152" i="7" s="1"/>
  <c r="F141" i="7"/>
  <c r="F152" i="7" s="1"/>
  <c r="E141" i="7"/>
  <c r="E152" i="7" s="1"/>
  <c r="D141" i="7"/>
  <c r="D152" i="7" s="1"/>
  <c r="S140" i="7"/>
  <c r="S151" i="7" s="1"/>
  <c r="R140" i="7"/>
  <c r="R151" i="7" s="1"/>
  <c r="Q140" i="7"/>
  <c r="Q151" i="7" s="1"/>
  <c r="P140" i="7"/>
  <c r="P151" i="7" s="1"/>
  <c r="O140" i="7"/>
  <c r="O151" i="7" s="1"/>
  <c r="N140" i="7"/>
  <c r="N151" i="7" s="1"/>
  <c r="M140" i="7"/>
  <c r="M151" i="7" s="1"/>
  <c r="L140" i="7"/>
  <c r="L151" i="7" s="1"/>
  <c r="K140" i="7"/>
  <c r="K151" i="7" s="1"/>
  <c r="J140" i="7"/>
  <c r="J151" i="7" s="1"/>
  <c r="I140" i="7"/>
  <c r="I151" i="7" s="1"/>
  <c r="H140" i="7"/>
  <c r="H151" i="7" s="1"/>
  <c r="G140" i="7"/>
  <c r="G151" i="7" s="1"/>
  <c r="F140" i="7"/>
  <c r="F151" i="7" s="1"/>
  <c r="E140" i="7"/>
  <c r="E151" i="7" s="1"/>
  <c r="D140" i="7"/>
  <c r="S139" i="7"/>
  <c r="R139" i="7"/>
  <c r="Q139" i="7"/>
  <c r="P139" i="7"/>
  <c r="O139" i="7"/>
  <c r="N139" i="7"/>
  <c r="N150" i="7" s="1"/>
  <c r="M139" i="7"/>
  <c r="L139" i="7"/>
  <c r="L150" i="7" s="1"/>
  <c r="K139" i="7"/>
  <c r="K150" i="7" s="1"/>
  <c r="J139" i="7"/>
  <c r="J150" i="7" s="1"/>
  <c r="I139" i="7"/>
  <c r="I150" i="7" s="1"/>
  <c r="H139" i="7"/>
  <c r="H150" i="7" s="1"/>
  <c r="G139" i="7"/>
  <c r="F139" i="7"/>
  <c r="F150" i="7" s="1"/>
  <c r="E139" i="7"/>
  <c r="E150" i="7" s="1"/>
  <c r="D139" i="7"/>
  <c r="D150" i="7" s="1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U132" i="7"/>
  <c r="T132" i="7"/>
  <c r="U131" i="7"/>
  <c r="T131" i="7"/>
  <c r="U130" i="7"/>
  <c r="T130" i="7"/>
  <c r="U129" i="7"/>
  <c r="T129" i="7"/>
  <c r="U128" i="7"/>
  <c r="T128" i="7"/>
  <c r="S122" i="7"/>
  <c r="S144" i="7" s="1"/>
  <c r="S155" i="7" s="1"/>
  <c r="R122" i="7"/>
  <c r="R144" i="7" s="1"/>
  <c r="R155" i="7" s="1"/>
  <c r="Q122" i="7"/>
  <c r="Q144" i="7" s="1"/>
  <c r="Q155" i="7" s="1"/>
  <c r="P122" i="7"/>
  <c r="O122" i="7"/>
  <c r="N122" i="7"/>
  <c r="M122" i="7"/>
  <c r="L122" i="7"/>
  <c r="K122" i="7"/>
  <c r="J122" i="7"/>
  <c r="I122" i="7"/>
  <c r="H122" i="7"/>
  <c r="G122" i="7"/>
  <c r="G144" i="7" s="1"/>
  <c r="G155" i="7" s="1"/>
  <c r="F122" i="7"/>
  <c r="F144" i="7" s="1"/>
  <c r="F155" i="7" s="1"/>
  <c r="E122" i="7"/>
  <c r="D122" i="7"/>
  <c r="D144" i="7" s="1"/>
  <c r="U121" i="7"/>
  <c r="T121" i="7"/>
  <c r="U120" i="7"/>
  <c r="T120" i="7"/>
  <c r="U119" i="7"/>
  <c r="T119" i="7"/>
  <c r="U118" i="7"/>
  <c r="T118" i="7"/>
  <c r="U117" i="7"/>
  <c r="T117" i="7"/>
  <c r="S91" i="7"/>
  <c r="S102" i="7" s="1"/>
  <c r="R91" i="7"/>
  <c r="R102" i="7" s="1"/>
  <c r="Q91" i="7"/>
  <c r="Q102" i="7" s="1"/>
  <c r="P91" i="7"/>
  <c r="P102" i="7" s="1"/>
  <c r="O91" i="7"/>
  <c r="N91" i="7"/>
  <c r="M91" i="7"/>
  <c r="L91" i="7"/>
  <c r="K91" i="7"/>
  <c r="J91" i="7"/>
  <c r="J102" i="7" s="1"/>
  <c r="I91" i="7"/>
  <c r="H91" i="7"/>
  <c r="H102" i="7" s="1"/>
  <c r="G91" i="7"/>
  <c r="F91" i="7"/>
  <c r="F102" i="7" s="1"/>
  <c r="E91" i="7"/>
  <c r="D91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S89" i="7"/>
  <c r="S100" i="7" s="1"/>
  <c r="R89" i="7"/>
  <c r="R100" i="7" s="1"/>
  <c r="Q89" i="7"/>
  <c r="Q100" i="7" s="1"/>
  <c r="P89" i="7"/>
  <c r="P100" i="7" s="1"/>
  <c r="O89" i="7"/>
  <c r="O100" i="7" s="1"/>
  <c r="N89" i="7"/>
  <c r="N100" i="7" s="1"/>
  <c r="M89" i="7"/>
  <c r="M100" i="7" s="1"/>
  <c r="L89" i="7"/>
  <c r="L100" i="7" s="1"/>
  <c r="K89" i="7"/>
  <c r="K100" i="7" s="1"/>
  <c r="J89" i="7"/>
  <c r="J100" i="7" s="1"/>
  <c r="I89" i="7"/>
  <c r="I100" i="7" s="1"/>
  <c r="H89" i="7"/>
  <c r="H100" i="7" s="1"/>
  <c r="G89" i="7"/>
  <c r="G100" i="7" s="1"/>
  <c r="F89" i="7"/>
  <c r="F100" i="7" s="1"/>
  <c r="E89" i="7"/>
  <c r="E100" i="7" s="1"/>
  <c r="D89" i="7"/>
  <c r="D100" i="7" s="1"/>
  <c r="S88" i="7"/>
  <c r="S99" i="7" s="1"/>
  <c r="R88" i="7"/>
  <c r="R99" i="7" s="1"/>
  <c r="Q88" i="7"/>
  <c r="Q99" i="7" s="1"/>
  <c r="P88" i="7"/>
  <c r="P99" i="7" s="1"/>
  <c r="O88" i="7"/>
  <c r="O99" i="7" s="1"/>
  <c r="N88" i="7"/>
  <c r="N99" i="7" s="1"/>
  <c r="M88" i="7"/>
  <c r="M99" i="7" s="1"/>
  <c r="L88" i="7"/>
  <c r="L99" i="7" s="1"/>
  <c r="K88" i="7"/>
  <c r="K99" i="7" s="1"/>
  <c r="J88" i="7"/>
  <c r="J99" i="7" s="1"/>
  <c r="I88" i="7"/>
  <c r="I99" i="7" s="1"/>
  <c r="H88" i="7"/>
  <c r="H99" i="7" s="1"/>
  <c r="G88" i="7"/>
  <c r="G99" i="7" s="1"/>
  <c r="F88" i="7"/>
  <c r="F99" i="7" s="1"/>
  <c r="E88" i="7"/>
  <c r="E99" i="7" s="1"/>
  <c r="D88" i="7"/>
  <c r="D99" i="7" s="1"/>
  <c r="S87" i="7"/>
  <c r="R87" i="7"/>
  <c r="Q87" i="7"/>
  <c r="P87" i="7"/>
  <c r="O87" i="7"/>
  <c r="N87" i="7"/>
  <c r="N98" i="7" s="1"/>
  <c r="M87" i="7"/>
  <c r="L87" i="7"/>
  <c r="L98" i="7" s="1"/>
  <c r="K87" i="7"/>
  <c r="K98" i="7" s="1"/>
  <c r="J87" i="7"/>
  <c r="J98" i="7" s="1"/>
  <c r="I87" i="7"/>
  <c r="I98" i="7" s="1"/>
  <c r="H87" i="7"/>
  <c r="H98" i="7" s="1"/>
  <c r="G87" i="7"/>
  <c r="G98" i="7" s="1"/>
  <c r="F87" i="7"/>
  <c r="F98" i="7" s="1"/>
  <c r="E87" i="7"/>
  <c r="E98" i="7" s="1"/>
  <c r="D87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U80" i="7"/>
  <c r="T80" i="7"/>
  <c r="U79" i="7"/>
  <c r="T79" i="7"/>
  <c r="U78" i="7"/>
  <c r="T78" i="7"/>
  <c r="U77" i="7"/>
  <c r="T77" i="7"/>
  <c r="U76" i="7"/>
  <c r="T76" i="7"/>
  <c r="S70" i="7"/>
  <c r="R70" i="7"/>
  <c r="Q70" i="7"/>
  <c r="Q92" i="7" s="1"/>
  <c r="Q103" i="7" s="1"/>
  <c r="P70" i="7"/>
  <c r="P92" i="7" s="1"/>
  <c r="O70" i="7"/>
  <c r="N70" i="7"/>
  <c r="M70" i="7"/>
  <c r="L70" i="7"/>
  <c r="K70" i="7"/>
  <c r="J70" i="7"/>
  <c r="I70" i="7"/>
  <c r="H70" i="7"/>
  <c r="H92" i="7" s="1"/>
  <c r="G70" i="7"/>
  <c r="F70" i="7"/>
  <c r="E70" i="7"/>
  <c r="E92" i="7" s="1"/>
  <c r="E103" i="7" s="1"/>
  <c r="D70" i="7"/>
  <c r="D92" i="7" s="1"/>
  <c r="D103" i="7" s="1"/>
  <c r="U69" i="7"/>
  <c r="T69" i="7"/>
  <c r="U68" i="7"/>
  <c r="T68" i="7"/>
  <c r="U67" i="7"/>
  <c r="T67" i="7"/>
  <c r="U66" i="7"/>
  <c r="T66" i="7"/>
  <c r="U65" i="7"/>
  <c r="T65" i="7"/>
  <c r="S39" i="7"/>
  <c r="S50" i="7" s="1"/>
  <c r="R39" i="7"/>
  <c r="R50" i="7" s="1"/>
  <c r="Q39" i="7"/>
  <c r="Q50" i="7" s="1"/>
  <c r="P39" i="7"/>
  <c r="P50" i="7" s="1"/>
  <c r="O39" i="7"/>
  <c r="N39" i="7"/>
  <c r="M39" i="7"/>
  <c r="L39" i="7"/>
  <c r="K39" i="7"/>
  <c r="J39" i="7"/>
  <c r="J50" i="7" s="1"/>
  <c r="I39" i="7"/>
  <c r="H39" i="7"/>
  <c r="H50" i="7" s="1"/>
  <c r="G39" i="7"/>
  <c r="F39" i="7"/>
  <c r="F50" i="7" s="1"/>
  <c r="E39" i="7"/>
  <c r="D39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S37" i="7"/>
  <c r="S48" i="7" s="1"/>
  <c r="R37" i="7"/>
  <c r="R48" i="7" s="1"/>
  <c r="Q37" i="7"/>
  <c r="Q48" i="7" s="1"/>
  <c r="P37" i="7"/>
  <c r="P48" i="7" s="1"/>
  <c r="O37" i="7"/>
  <c r="O48" i="7" s="1"/>
  <c r="N37" i="7"/>
  <c r="N48" i="7" s="1"/>
  <c r="M37" i="7"/>
  <c r="M48" i="7" s="1"/>
  <c r="L37" i="7"/>
  <c r="L48" i="7" s="1"/>
  <c r="K37" i="7"/>
  <c r="K48" i="7" s="1"/>
  <c r="J37" i="7"/>
  <c r="J48" i="7" s="1"/>
  <c r="I37" i="7"/>
  <c r="I48" i="7" s="1"/>
  <c r="H37" i="7"/>
  <c r="H48" i="7" s="1"/>
  <c r="G37" i="7"/>
  <c r="G48" i="7" s="1"/>
  <c r="F37" i="7"/>
  <c r="F48" i="7" s="1"/>
  <c r="E37" i="7"/>
  <c r="E48" i="7" s="1"/>
  <c r="D37" i="7"/>
  <c r="S36" i="7"/>
  <c r="S47" i="7" s="1"/>
  <c r="R36" i="7"/>
  <c r="R47" i="7" s="1"/>
  <c r="Q36" i="7"/>
  <c r="Q47" i="7" s="1"/>
  <c r="P36" i="7"/>
  <c r="P47" i="7" s="1"/>
  <c r="O36" i="7"/>
  <c r="O47" i="7" s="1"/>
  <c r="N36" i="7"/>
  <c r="N47" i="7" s="1"/>
  <c r="M36" i="7"/>
  <c r="M47" i="7" s="1"/>
  <c r="L36" i="7"/>
  <c r="L47" i="7" s="1"/>
  <c r="K36" i="7"/>
  <c r="K47" i="7" s="1"/>
  <c r="J36" i="7"/>
  <c r="J47" i="7" s="1"/>
  <c r="I36" i="7"/>
  <c r="I47" i="7" s="1"/>
  <c r="H36" i="7"/>
  <c r="H47" i="7" s="1"/>
  <c r="G36" i="7"/>
  <c r="G47" i="7" s="1"/>
  <c r="F36" i="7"/>
  <c r="F47" i="7" s="1"/>
  <c r="E36" i="7"/>
  <c r="E47" i="7" s="1"/>
  <c r="D36" i="7"/>
  <c r="D47" i="7" s="1"/>
  <c r="S35" i="7"/>
  <c r="R35" i="7"/>
  <c r="Q35" i="7"/>
  <c r="P35" i="7"/>
  <c r="O35" i="7"/>
  <c r="N35" i="7"/>
  <c r="N46" i="7" s="1"/>
  <c r="M35" i="7"/>
  <c r="L35" i="7"/>
  <c r="L46" i="7" s="1"/>
  <c r="K35" i="7"/>
  <c r="K46" i="7" s="1"/>
  <c r="J35" i="7"/>
  <c r="J46" i="7" s="1"/>
  <c r="I35" i="7"/>
  <c r="I46" i="7" s="1"/>
  <c r="H35" i="7"/>
  <c r="H46" i="7" s="1"/>
  <c r="G35" i="7"/>
  <c r="G46" i="7" s="1"/>
  <c r="F35" i="7"/>
  <c r="F46" i="7" s="1"/>
  <c r="E35" i="7"/>
  <c r="E46" i="7" s="1"/>
  <c r="D35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U28" i="7"/>
  <c r="T28" i="7"/>
  <c r="U27" i="7"/>
  <c r="T27" i="7"/>
  <c r="U26" i="7"/>
  <c r="T26" i="7"/>
  <c r="U25" i="7"/>
  <c r="T25" i="7"/>
  <c r="U24" i="7"/>
  <c r="T24" i="7"/>
  <c r="S18" i="7"/>
  <c r="R18" i="7"/>
  <c r="R40" i="7" s="1"/>
  <c r="R51" i="7" s="1"/>
  <c r="Q18" i="7"/>
  <c r="P18" i="7"/>
  <c r="O18" i="7"/>
  <c r="N18" i="7"/>
  <c r="M18" i="7"/>
  <c r="L18" i="7"/>
  <c r="K18" i="7"/>
  <c r="J18" i="7"/>
  <c r="I18" i="7"/>
  <c r="I40" i="7" s="1"/>
  <c r="I51" i="7" s="1"/>
  <c r="H18" i="7"/>
  <c r="G18" i="7"/>
  <c r="F18" i="7"/>
  <c r="F40" i="7" s="1"/>
  <c r="F51" i="7" s="1"/>
  <c r="E18" i="7"/>
  <c r="D18" i="7"/>
  <c r="U17" i="7"/>
  <c r="T17" i="7"/>
  <c r="U16" i="7"/>
  <c r="T16" i="7"/>
  <c r="U15" i="7"/>
  <c r="T15" i="7"/>
  <c r="U14" i="7"/>
  <c r="T14" i="7"/>
  <c r="U13" i="7"/>
  <c r="T13" i="7"/>
  <c r="T237" i="1"/>
  <c r="T236" i="1"/>
  <c r="T235" i="1"/>
  <c r="T234" i="1"/>
  <c r="T233" i="1"/>
  <c r="T226" i="1"/>
  <c r="T225" i="1"/>
  <c r="T224" i="1"/>
  <c r="T223" i="1"/>
  <c r="T222" i="1"/>
  <c r="U237" i="1"/>
  <c r="U236" i="1"/>
  <c r="U235" i="1"/>
  <c r="U234" i="1"/>
  <c r="U233" i="1"/>
  <c r="U226" i="1"/>
  <c r="U225" i="1"/>
  <c r="U224" i="1"/>
  <c r="U223" i="1"/>
  <c r="U222" i="1"/>
  <c r="I36" i="3"/>
  <c r="C21" i="3"/>
  <c r="I15" i="3" s="1"/>
  <c r="B21" i="3"/>
  <c r="I6" i="3" s="1"/>
  <c r="U237" i="5"/>
  <c r="T237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F237" i="5"/>
  <c r="E237" i="5"/>
  <c r="D237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U226" i="5"/>
  <c r="T226" i="5"/>
  <c r="U225" i="5"/>
  <c r="T225" i="5"/>
  <c r="U224" i="5"/>
  <c r="T224" i="5"/>
  <c r="U223" i="5"/>
  <c r="T223" i="5"/>
  <c r="U222" i="5"/>
  <c r="T222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H144" i="7" l="1"/>
  <c r="H155" i="7" s="1"/>
  <c r="R245" i="7"/>
  <c r="R256" i="7" s="1"/>
  <c r="S245" i="7"/>
  <c r="S256" i="7" s="1"/>
  <c r="T54" i="3"/>
  <c r="O246" i="7"/>
  <c r="F37" i="3"/>
  <c r="L246" i="7"/>
  <c r="H247" i="7"/>
  <c r="H258" i="7" s="1"/>
  <c r="M246" i="7"/>
  <c r="I247" i="7"/>
  <c r="K40" i="7"/>
  <c r="K51" i="7" s="1"/>
  <c r="K144" i="7"/>
  <c r="K155" i="7" s="1"/>
  <c r="L144" i="7"/>
  <c r="Q244" i="7"/>
  <c r="Q255" i="7" s="1"/>
  <c r="E244" i="7"/>
  <c r="E255" i="7" s="1"/>
  <c r="G40" i="7"/>
  <c r="G51" i="7" s="1"/>
  <c r="S40" i="7"/>
  <c r="S51" i="7" s="1"/>
  <c r="H40" i="7"/>
  <c r="H51" i="7" s="1"/>
  <c r="T223" i="7"/>
  <c r="U223" i="7"/>
  <c r="U81" i="7"/>
  <c r="I196" i="7"/>
  <c r="I207" i="7" s="1"/>
  <c r="K92" i="7"/>
  <c r="K103" i="7" s="1"/>
  <c r="H196" i="7"/>
  <c r="H207" i="7" s="1"/>
  <c r="L92" i="7"/>
  <c r="L103" i="7" s="1"/>
  <c r="J144" i="7"/>
  <c r="J155" i="7" s="1"/>
  <c r="Q196" i="7"/>
  <c r="Q207" i="7" s="1"/>
  <c r="T191" i="7"/>
  <c r="T202" i="7" s="1"/>
  <c r="T224" i="7"/>
  <c r="T174" i="7"/>
  <c r="P196" i="7"/>
  <c r="E196" i="7"/>
  <c r="E207" i="7" s="1"/>
  <c r="U174" i="7"/>
  <c r="F196" i="7"/>
  <c r="F207" i="7" s="1"/>
  <c r="M196" i="7"/>
  <c r="M207" i="7" s="1"/>
  <c r="N196" i="7"/>
  <c r="N207" i="7" s="1"/>
  <c r="O196" i="7"/>
  <c r="O207" i="7" s="1"/>
  <c r="G196" i="7"/>
  <c r="G207" i="7" s="1"/>
  <c r="U91" i="7"/>
  <c r="U102" i="7" s="1"/>
  <c r="F92" i="7"/>
  <c r="F103" i="7" s="1"/>
  <c r="R92" i="7"/>
  <c r="R103" i="7" s="1"/>
  <c r="G92" i="7"/>
  <c r="G103" i="7" s="1"/>
  <c r="S92" i="7"/>
  <c r="S103" i="7" s="1"/>
  <c r="O92" i="7"/>
  <c r="O103" i="7" s="1"/>
  <c r="E246" i="7"/>
  <c r="I92" i="7"/>
  <c r="I103" i="7" s="1"/>
  <c r="U90" i="7"/>
  <c r="O244" i="7"/>
  <c r="O255" i="7" s="1"/>
  <c r="D102" i="7"/>
  <c r="Q246" i="7"/>
  <c r="J92" i="7"/>
  <c r="J103" i="7" s="1"/>
  <c r="U234" i="7"/>
  <c r="U235" i="7"/>
  <c r="R246" i="7"/>
  <c r="S243" i="7"/>
  <c r="O237" i="7"/>
  <c r="T234" i="7"/>
  <c r="T235" i="7"/>
  <c r="T133" i="7"/>
  <c r="R243" i="7"/>
  <c r="F246" i="7"/>
  <c r="D244" i="7"/>
  <c r="D255" i="7" s="1"/>
  <c r="P244" i="7"/>
  <c r="P255" i="7" s="1"/>
  <c r="D237" i="7"/>
  <c r="P237" i="7"/>
  <c r="D155" i="7"/>
  <c r="U224" i="7"/>
  <c r="T225" i="7"/>
  <c r="N144" i="7"/>
  <c r="N155" i="7" s="1"/>
  <c r="P144" i="7"/>
  <c r="H110" i="7" s="1"/>
  <c r="T221" i="7"/>
  <c r="D226" i="7"/>
  <c r="P226" i="7"/>
  <c r="L245" i="7"/>
  <c r="L256" i="7" s="1"/>
  <c r="H246" i="7"/>
  <c r="D247" i="7"/>
  <c r="D258" i="7" s="1"/>
  <c r="P247" i="7"/>
  <c r="P258" i="7" s="1"/>
  <c r="U225" i="7"/>
  <c r="U122" i="7"/>
  <c r="O144" i="7"/>
  <c r="O155" i="7" s="1"/>
  <c r="Q247" i="7"/>
  <c r="Q258" i="7" s="1"/>
  <c r="F244" i="7"/>
  <c r="F255" i="7" s="1"/>
  <c r="J246" i="7"/>
  <c r="F247" i="7"/>
  <c r="F258" i="7" s="1"/>
  <c r="R247" i="7"/>
  <c r="R258" i="7" s="1"/>
  <c r="M144" i="7"/>
  <c r="M155" i="7" s="1"/>
  <c r="I246" i="7"/>
  <c r="E247" i="7"/>
  <c r="K246" i="7"/>
  <c r="G247" i="7"/>
  <c r="S247" i="7"/>
  <c r="S258" i="7" s="1"/>
  <c r="U38" i="7"/>
  <c r="R244" i="7"/>
  <c r="R255" i="7" s="1"/>
  <c r="T236" i="7"/>
  <c r="U236" i="7"/>
  <c r="F237" i="7"/>
  <c r="T232" i="7"/>
  <c r="D246" i="7"/>
  <c r="P246" i="7"/>
  <c r="U29" i="7"/>
  <c r="C22" i="3" s="1"/>
  <c r="F16" i="3" s="1"/>
  <c r="U232" i="7"/>
  <c r="Q243" i="7"/>
  <c r="N245" i="7"/>
  <c r="N256" i="7" s="1"/>
  <c r="S244" i="7"/>
  <c r="S255" i="7" s="1"/>
  <c r="H244" i="7"/>
  <c r="H255" i="7" s="1"/>
  <c r="P245" i="7"/>
  <c r="P256" i="7" s="1"/>
  <c r="I244" i="7"/>
  <c r="I255" i="7" s="1"/>
  <c r="N243" i="7"/>
  <c r="N254" i="7" s="1"/>
  <c r="J244" i="7"/>
  <c r="J255" i="7" s="1"/>
  <c r="F245" i="7"/>
  <c r="F256" i="7" s="1"/>
  <c r="N246" i="7"/>
  <c r="J247" i="7"/>
  <c r="J258" i="7" s="1"/>
  <c r="O243" i="7"/>
  <c r="K244" i="7"/>
  <c r="K255" i="7" s="1"/>
  <c r="G245" i="7"/>
  <c r="G256" i="7" s="1"/>
  <c r="K247" i="7"/>
  <c r="H243" i="7"/>
  <c r="H254" i="7" s="1"/>
  <c r="M245" i="7"/>
  <c r="M256" i="7" s="1"/>
  <c r="G244" i="7"/>
  <c r="G255" i="7" s="1"/>
  <c r="O245" i="7"/>
  <c r="O256" i="7" s="1"/>
  <c r="D245" i="7"/>
  <c r="D256" i="7" s="1"/>
  <c r="Q226" i="7"/>
  <c r="M243" i="7"/>
  <c r="L226" i="7"/>
  <c r="D243" i="7"/>
  <c r="D254" i="7" s="1"/>
  <c r="P243" i="7"/>
  <c r="L244" i="7"/>
  <c r="L255" i="7" s="1"/>
  <c r="H245" i="7"/>
  <c r="H256" i="7" s="1"/>
  <c r="L247" i="7"/>
  <c r="U221" i="7"/>
  <c r="M226" i="7"/>
  <c r="M244" i="7"/>
  <c r="M255" i="7" s="1"/>
  <c r="I245" i="7"/>
  <c r="I256" i="7" s="1"/>
  <c r="M247" i="7"/>
  <c r="K243" i="7"/>
  <c r="K254" i="7" s="1"/>
  <c r="L243" i="7"/>
  <c r="L254" i="7" s="1"/>
  <c r="J40" i="7"/>
  <c r="J51" i="7" s="1"/>
  <c r="T38" i="7"/>
  <c r="N226" i="7"/>
  <c r="N244" i="7"/>
  <c r="N255" i="7" s="1"/>
  <c r="J245" i="7"/>
  <c r="J256" i="7" s="1"/>
  <c r="N247" i="7"/>
  <c r="O226" i="7"/>
  <c r="K245" i="7"/>
  <c r="K256" i="7" s="1"/>
  <c r="G246" i="7"/>
  <c r="S246" i="7"/>
  <c r="O247" i="7"/>
  <c r="H204" i="7"/>
  <c r="U193" i="7"/>
  <c r="U204" i="7" s="1"/>
  <c r="U194" i="7"/>
  <c r="U205" i="7" s="1"/>
  <c r="T36" i="7"/>
  <c r="T47" i="7" s="1"/>
  <c r="Q237" i="7"/>
  <c r="Q245" i="7"/>
  <c r="Q256" i="7" s="1"/>
  <c r="K226" i="7"/>
  <c r="R237" i="7"/>
  <c r="H206" i="7"/>
  <c r="U195" i="7"/>
  <c r="U206" i="7" s="1"/>
  <c r="T195" i="7"/>
  <c r="T206" i="7" s="1"/>
  <c r="T87" i="7"/>
  <c r="T98" i="7" s="1"/>
  <c r="D98" i="7"/>
  <c r="U87" i="7"/>
  <c r="U98" i="7" s="1"/>
  <c r="L40" i="7"/>
  <c r="T143" i="7"/>
  <c r="T154" i="7" s="1"/>
  <c r="T193" i="7"/>
  <c r="T204" i="7" s="1"/>
  <c r="M40" i="7"/>
  <c r="M51" i="7" s="1"/>
  <c r="U143" i="7"/>
  <c r="U154" i="7" s="1"/>
  <c r="N40" i="7"/>
  <c r="N51" i="7" s="1"/>
  <c r="H152" i="7"/>
  <c r="U141" i="7"/>
  <c r="U152" i="7" s="1"/>
  <c r="R226" i="7"/>
  <c r="T39" i="7"/>
  <c r="T50" i="7" s="1"/>
  <c r="T37" i="7"/>
  <c r="T48" i="7" s="1"/>
  <c r="T29" i="7"/>
  <c r="B22" i="3" s="1"/>
  <c r="F7" i="3" s="1"/>
  <c r="T81" i="7"/>
  <c r="G150" i="7"/>
  <c r="T139" i="7"/>
  <c r="T150" i="7" s="1"/>
  <c r="E226" i="7"/>
  <c r="P103" i="7"/>
  <c r="T141" i="7"/>
  <c r="T152" i="7" s="1"/>
  <c r="H202" i="7"/>
  <c r="U191" i="7"/>
  <c r="U202" i="7" s="1"/>
  <c r="E245" i="7"/>
  <c r="E256" i="7" s="1"/>
  <c r="T89" i="7"/>
  <c r="T100" i="7" s="1"/>
  <c r="U89" i="7"/>
  <c r="U100" i="7" s="1"/>
  <c r="L155" i="7"/>
  <c r="T140" i="7"/>
  <c r="T151" i="7" s="1"/>
  <c r="T185" i="7"/>
  <c r="T196" i="7" s="1"/>
  <c r="T207" i="7" s="1"/>
  <c r="P207" i="7"/>
  <c r="F226" i="7"/>
  <c r="E237" i="7"/>
  <c r="U35" i="7"/>
  <c r="U46" i="7" s="1"/>
  <c r="T35" i="7"/>
  <c r="T46" i="7" s="1"/>
  <c r="D46" i="7"/>
  <c r="H103" i="7"/>
  <c r="D196" i="7"/>
  <c r="U18" i="7"/>
  <c r="T18" i="7"/>
  <c r="U139" i="7"/>
  <c r="U150" i="7" s="1"/>
  <c r="U142" i="7"/>
  <c r="U153" i="7" s="1"/>
  <c r="N92" i="7"/>
  <c r="N103" i="7" s="1"/>
  <c r="S226" i="7"/>
  <c r="F243" i="7"/>
  <c r="F254" i="7" s="1"/>
  <c r="D40" i="7"/>
  <c r="G237" i="7"/>
  <c r="G243" i="7"/>
  <c r="G254" i="7" s="1"/>
  <c r="T70" i="7"/>
  <c r="T194" i="7"/>
  <c r="T205" i="7" s="1"/>
  <c r="T222" i="7"/>
  <c r="U70" i="7"/>
  <c r="T142" i="7"/>
  <c r="T153" i="7" s="1"/>
  <c r="U185" i="7"/>
  <c r="K237" i="7"/>
  <c r="T90" i="7"/>
  <c r="J196" i="7"/>
  <c r="J207" i="7" s="1"/>
  <c r="J237" i="7"/>
  <c r="L237" i="7"/>
  <c r="J243" i="7"/>
  <c r="J254" i="7" s="1"/>
  <c r="M92" i="7"/>
  <c r="M103" i="7" s="1"/>
  <c r="E144" i="7"/>
  <c r="E243" i="7"/>
  <c r="E254" i="7" s="1"/>
  <c r="D151" i="7"/>
  <c r="U140" i="7"/>
  <c r="U151" i="7" s="1"/>
  <c r="G226" i="7"/>
  <c r="P40" i="7"/>
  <c r="T122" i="7"/>
  <c r="S237" i="7"/>
  <c r="E40" i="7"/>
  <c r="T192" i="7"/>
  <c r="T203" i="7" s="1"/>
  <c r="U192" i="7"/>
  <c r="U203" i="7" s="1"/>
  <c r="J226" i="7"/>
  <c r="I237" i="7"/>
  <c r="I243" i="7"/>
  <c r="I254" i="7" s="1"/>
  <c r="U222" i="7"/>
  <c r="T233" i="7"/>
  <c r="U36" i="7"/>
  <c r="U47" i="7" s="1"/>
  <c r="D50" i="7"/>
  <c r="U39" i="7"/>
  <c r="U50" i="7" s="1"/>
  <c r="T88" i="7"/>
  <c r="T99" i="7" s="1"/>
  <c r="K196" i="7"/>
  <c r="K207" i="7" s="1"/>
  <c r="M237" i="7"/>
  <c r="O40" i="7"/>
  <c r="O51" i="7" s="1"/>
  <c r="U133" i="7"/>
  <c r="H226" i="7"/>
  <c r="Q40" i="7"/>
  <c r="Q51" i="7" s="1"/>
  <c r="I226" i="7"/>
  <c r="H237" i="7"/>
  <c r="U233" i="7"/>
  <c r="D48" i="7"/>
  <c r="U37" i="7"/>
  <c r="U48" i="7" s="1"/>
  <c r="U88" i="7"/>
  <c r="U99" i="7" s="1"/>
  <c r="T91" i="7"/>
  <c r="T102" i="7" s="1"/>
  <c r="I144" i="7"/>
  <c r="I155" i="7" s="1"/>
  <c r="L196" i="7"/>
  <c r="N237" i="7"/>
  <c r="H36" i="3"/>
  <c r="C20" i="3"/>
  <c r="H15" i="3" s="1"/>
  <c r="B20" i="3"/>
  <c r="H6" i="3" s="1"/>
  <c r="U196" i="7" l="1"/>
  <c r="U40" i="7"/>
  <c r="U51" i="7" s="1"/>
  <c r="U92" i="7"/>
  <c r="U103" i="7" s="1"/>
  <c r="O248" i="7"/>
  <c r="O259" i="7" s="1"/>
  <c r="H107" i="7"/>
  <c r="G248" i="7"/>
  <c r="G259" i="7" s="1"/>
  <c r="H106" i="7"/>
  <c r="T144" i="7"/>
  <c r="T155" i="7" s="1"/>
  <c r="H162" i="7"/>
  <c r="P248" i="7"/>
  <c r="P259" i="7" s="1"/>
  <c r="H58" i="7"/>
  <c r="H160" i="7"/>
  <c r="D248" i="7"/>
  <c r="D259" i="7" s="1"/>
  <c r="M248" i="7"/>
  <c r="M259" i="7" s="1"/>
  <c r="H54" i="7"/>
  <c r="H55" i="7"/>
  <c r="F248" i="7"/>
  <c r="F259" i="7" s="1"/>
  <c r="U237" i="7"/>
  <c r="P155" i="7"/>
  <c r="H109" i="7"/>
  <c r="H248" i="7"/>
  <c r="H259" i="7" s="1"/>
  <c r="U144" i="7"/>
  <c r="U226" i="7"/>
  <c r="U248" i="7" s="1"/>
  <c r="U247" i="7"/>
  <c r="U258" i="7" s="1"/>
  <c r="T246" i="7"/>
  <c r="L248" i="7"/>
  <c r="L259" i="7" s="1"/>
  <c r="T244" i="7"/>
  <c r="T255" i="7" s="1"/>
  <c r="T245" i="7"/>
  <c r="T256" i="7" s="1"/>
  <c r="Q248" i="7"/>
  <c r="Q259" i="7" s="1"/>
  <c r="U245" i="7"/>
  <c r="U256" i="7" s="1"/>
  <c r="U246" i="7"/>
  <c r="U244" i="7"/>
  <c r="U255" i="7" s="1"/>
  <c r="T247" i="7"/>
  <c r="T258" i="7" s="1"/>
  <c r="K248" i="7"/>
  <c r="K259" i="7" s="1"/>
  <c r="N248" i="7"/>
  <c r="N259" i="7" s="1"/>
  <c r="H59" i="7"/>
  <c r="H163" i="7"/>
  <c r="U207" i="7"/>
  <c r="E51" i="7"/>
  <c r="H4" i="7"/>
  <c r="U243" i="7"/>
  <c r="U254" i="7" s="1"/>
  <c r="P51" i="7"/>
  <c r="H6" i="7"/>
  <c r="T92" i="7"/>
  <c r="T103" i="7" s="1"/>
  <c r="R248" i="7"/>
  <c r="T243" i="7"/>
  <c r="T254" i="7" s="1"/>
  <c r="H57" i="7"/>
  <c r="E248" i="7"/>
  <c r="H7" i="7"/>
  <c r="J248" i="7"/>
  <c r="J259" i="7" s="1"/>
  <c r="D51" i="7"/>
  <c r="H3" i="7"/>
  <c r="H2" i="7"/>
  <c r="T40" i="7"/>
  <c r="T51" i="7" s="1"/>
  <c r="H108" i="7"/>
  <c r="E155" i="7"/>
  <c r="S248" i="7"/>
  <c r="S259" i="7" s="1"/>
  <c r="H111" i="7"/>
  <c r="U155" i="7"/>
  <c r="D207" i="7"/>
  <c r="H158" i="7"/>
  <c r="H159" i="7"/>
  <c r="T226" i="7"/>
  <c r="H56" i="7"/>
  <c r="H161" i="7"/>
  <c r="L207" i="7"/>
  <c r="T237" i="7"/>
  <c r="I248" i="7"/>
  <c r="I259" i="7" s="1"/>
  <c r="L51" i="7"/>
  <c r="H5" i="7"/>
  <c r="S196" i="5"/>
  <c r="S207" i="5" s="1"/>
  <c r="R196" i="5"/>
  <c r="R207" i="5" s="1"/>
  <c r="Q196" i="5"/>
  <c r="Q207" i="5" s="1"/>
  <c r="P196" i="5"/>
  <c r="P207" i="5" s="1"/>
  <c r="O196" i="5"/>
  <c r="N196" i="5"/>
  <c r="M196" i="5"/>
  <c r="L196" i="5"/>
  <c r="K196" i="5"/>
  <c r="J196" i="5"/>
  <c r="J207" i="5" s="1"/>
  <c r="I196" i="5"/>
  <c r="H196" i="5"/>
  <c r="G196" i="5"/>
  <c r="G207" i="5" s="1"/>
  <c r="F196" i="5"/>
  <c r="F207" i="5" s="1"/>
  <c r="E196" i="5"/>
  <c r="D196" i="5"/>
  <c r="D207" i="5" s="1"/>
  <c r="S195" i="5"/>
  <c r="R195" i="5"/>
  <c r="Q195" i="5"/>
  <c r="Q206" i="5" s="1"/>
  <c r="P195" i="5"/>
  <c r="P206" i="5" s="1"/>
  <c r="O195" i="5"/>
  <c r="N195" i="5"/>
  <c r="M195" i="5"/>
  <c r="L195" i="5"/>
  <c r="K195" i="5"/>
  <c r="J195" i="5"/>
  <c r="I195" i="5"/>
  <c r="H195" i="5"/>
  <c r="G195" i="5"/>
  <c r="F195" i="5"/>
  <c r="E195" i="5"/>
  <c r="D195" i="5"/>
  <c r="S194" i="5"/>
  <c r="S205" i="5" s="1"/>
  <c r="R194" i="5"/>
  <c r="R205" i="5" s="1"/>
  <c r="Q194" i="5"/>
  <c r="Q205" i="5" s="1"/>
  <c r="P194" i="5"/>
  <c r="P205" i="5" s="1"/>
  <c r="O194" i="5"/>
  <c r="O205" i="5" s="1"/>
  <c r="N194" i="5"/>
  <c r="N205" i="5" s="1"/>
  <c r="M194" i="5"/>
  <c r="M205" i="5" s="1"/>
  <c r="L194" i="5"/>
  <c r="L205" i="5" s="1"/>
  <c r="K194" i="5"/>
  <c r="K205" i="5" s="1"/>
  <c r="J194" i="5"/>
  <c r="J205" i="5" s="1"/>
  <c r="I194" i="5"/>
  <c r="I205" i="5" s="1"/>
  <c r="H194" i="5"/>
  <c r="H205" i="5" s="1"/>
  <c r="G194" i="5"/>
  <c r="G205" i="5" s="1"/>
  <c r="F194" i="5"/>
  <c r="F205" i="5" s="1"/>
  <c r="E194" i="5"/>
  <c r="D194" i="5"/>
  <c r="D205" i="5" s="1"/>
  <c r="S193" i="5"/>
  <c r="S204" i="5" s="1"/>
  <c r="R193" i="5"/>
  <c r="R204" i="5" s="1"/>
  <c r="Q193" i="5"/>
  <c r="Q204" i="5" s="1"/>
  <c r="P193" i="5"/>
  <c r="P204" i="5" s="1"/>
  <c r="O193" i="5"/>
  <c r="O204" i="5" s="1"/>
  <c r="N193" i="5"/>
  <c r="N204" i="5" s="1"/>
  <c r="M193" i="5"/>
  <c r="M204" i="5" s="1"/>
  <c r="L193" i="5"/>
  <c r="L204" i="5" s="1"/>
  <c r="K193" i="5"/>
  <c r="K204" i="5" s="1"/>
  <c r="J193" i="5"/>
  <c r="J204" i="5" s="1"/>
  <c r="I193" i="5"/>
  <c r="I204" i="5" s="1"/>
  <c r="H193" i="5"/>
  <c r="H204" i="5" s="1"/>
  <c r="G193" i="5"/>
  <c r="G204" i="5" s="1"/>
  <c r="F193" i="5"/>
  <c r="F204" i="5" s="1"/>
  <c r="E193" i="5"/>
  <c r="E204" i="5" s="1"/>
  <c r="D193" i="5"/>
  <c r="D204" i="5" s="1"/>
  <c r="S192" i="5"/>
  <c r="R192" i="5"/>
  <c r="Q192" i="5"/>
  <c r="P192" i="5"/>
  <c r="O192" i="5"/>
  <c r="N192" i="5"/>
  <c r="N203" i="5" s="1"/>
  <c r="M192" i="5"/>
  <c r="L192" i="5"/>
  <c r="L203" i="5" s="1"/>
  <c r="K192" i="5"/>
  <c r="K203" i="5" s="1"/>
  <c r="J192" i="5"/>
  <c r="J203" i="5" s="1"/>
  <c r="I192" i="5"/>
  <c r="I203" i="5" s="1"/>
  <c r="H192" i="5"/>
  <c r="H203" i="5" s="1"/>
  <c r="G192" i="5"/>
  <c r="G203" i="5" s="1"/>
  <c r="F192" i="5"/>
  <c r="F203" i="5" s="1"/>
  <c r="E192" i="5"/>
  <c r="E203" i="5" s="1"/>
  <c r="D192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U185" i="5"/>
  <c r="T185" i="5"/>
  <c r="U184" i="5"/>
  <c r="T184" i="5"/>
  <c r="U183" i="5"/>
  <c r="T183" i="5"/>
  <c r="U182" i="5"/>
  <c r="T182" i="5"/>
  <c r="U181" i="5"/>
  <c r="T181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U174" i="5"/>
  <c r="T174" i="5"/>
  <c r="U173" i="5"/>
  <c r="T173" i="5"/>
  <c r="U172" i="5"/>
  <c r="T172" i="5"/>
  <c r="U171" i="5"/>
  <c r="T171" i="5"/>
  <c r="U170" i="5"/>
  <c r="T170" i="5"/>
  <c r="S144" i="5"/>
  <c r="S155" i="5" s="1"/>
  <c r="R144" i="5"/>
  <c r="R155" i="5" s="1"/>
  <c r="Q144" i="5"/>
  <c r="Q155" i="5" s="1"/>
  <c r="P144" i="5"/>
  <c r="P155" i="5" s="1"/>
  <c r="O144" i="5"/>
  <c r="N144" i="5"/>
  <c r="M144" i="5"/>
  <c r="L144" i="5"/>
  <c r="K144" i="5"/>
  <c r="J144" i="5"/>
  <c r="J155" i="5" s="1"/>
  <c r="I144" i="5"/>
  <c r="H144" i="5"/>
  <c r="H155" i="5" s="1"/>
  <c r="G144" i="5"/>
  <c r="G155" i="5" s="1"/>
  <c r="F144" i="5"/>
  <c r="F155" i="5" s="1"/>
  <c r="E144" i="5"/>
  <c r="D144" i="5"/>
  <c r="S143" i="5"/>
  <c r="R143" i="5"/>
  <c r="Q143" i="5"/>
  <c r="Q154" i="5" s="1"/>
  <c r="P143" i="5"/>
  <c r="P154" i="5" s="1"/>
  <c r="O143" i="5"/>
  <c r="N143" i="5"/>
  <c r="M143" i="5"/>
  <c r="L143" i="5"/>
  <c r="K143" i="5"/>
  <c r="J143" i="5"/>
  <c r="I143" i="5"/>
  <c r="H143" i="5"/>
  <c r="G143" i="5"/>
  <c r="F143" i="5"/>
  <c r="E143" i="5"/>
  <c r="D143" i="5"/>
  <c r="S142" i="5"/>
  <c r="S153" i="5" s="1"/>
  <c r="R142" i="5"/>
  <c r="R153" i="5" s="1"/>
  <c r="Q142" i="5"/>
  <c r="Q153" i="5" s="1"/>
  <c r="P142" i="5"/>
  <c r="P153" i="5" s="1"/>
  <c r="O142" i="5"/>
  <c r="O153" i="5" s="1"/>
  <c r="N142" i="5"/>
  <c r="N153" i="5" s="1"/>
  <c r="M142" i="5"/>
  <c r="M153" i="5" s="1"/>
  <c r="L142" i="5"/>
  <c r="L153" i="5" s="1"/>
  <c r="K142" i="5"/>
  <c r="K153" i="5" s="1"/>
  <c r="J142" i="5"/>
  <c r="J153" i="5" s="1"/>
  <c r="I142" i="5"/>
  <c r="I153" i="5" s="1"/>
  <c r="H142" i="5"/>
  <c r="H153" i="5" s="1"/>
  <c r="G142" i="5"/>
  <c r="G153" i="5" s="1"/>
  <c r="F142" i="5"/>
  <c r="F153" i="5" s="1"/>
  <c r="E142" i="5"/>
  <c r="E153" i="5" s="1"/>
  <c r="D142" i="5"/>
  <c r="S141" i="5"/>
  <c r="S152" i="5" s="1"/>
  <c r="R141" i="5"/>
  <c r="R152" i="5" s="1"/>
  <c r="Q141" i="5"/>
  <c r="Q152" i="5" s="1"/>
  <c r="P141" i="5"/>
  <c r="P152" i="5" s="1"/>
  <c r="O141" i="5"/>
  <c r="O152" i="5" s="1"/>
  <c r="N141" i="5"/>
  <c r="N152" i="5" s="1"/>
  <c r="M141" i="5"/>
  <c r="M152" i="5" s="1"/>
  <c r="L141" i="5"/>
  <c r="L152" i="5" s="1"/>
  <c r="K141" i="5"/>
  <c r="K152" i="5" s="1"/>
  <c r="J141" i="5"/>
  <c r="J152" i="5" s="1"/>
  <c r="I141" i="5"/>
  <c r="I152" i="5" s="1"/>
  <c r="H141" i="5"/>
  <c r="H152" i="5" s="1"/>
  <c r="G141" i="5"/>
  <c r="G152" i="5" s="1"/>
  <c r="F141" i="5"/>
  <c r="F152" i="5" s="1"/>
  <c r="E141" i="5"/>
  <c r="E152" i="5" s="1"/>
  <c r="D141" i="5"/>
  <c r="D152" i="5" s="1"/>
  <c r="S140" i="5"/>
  <c r="R140" i="5"/>
  <c r="Q140" i="5"/>
  <c r="P140" i="5"/>
  <c r="O140" i="5"/>
  <c r="N140" i="5"/>
  <c r="N151" i="5" s="1"/>
  <c r="M140" i="5"/>
  <c r="L140" i="5"/>
  <c r="L151" i="5" s="1"/>
  <c r="K140" i="5"/>
  <c r="K151" i="5" s="1"/>
  <c r="J140" i="5"/>
  <c r="J151" i="5" s="1"/>
  <c r="I140" i="5"/>
  <c r="I151" i="5" s="1"/>
  <c r="H140" i="5"/>
  <c r="H151" i="5" s="1"/>
  <c r="G140" i="5"/>
  <c r="G151" i="5" s="1"/>
  <c r="F140" i="5"/>
  <c r="F151" i="5" s="1"/>
  <c r="E140" i="5"/>
  <c r="E151" i="5" s="1"/>
  <c r="D140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U133" i="5"/>
  <c r="T133" i="5"/>
  <c r="U132" i="5"/>
  <c r="T132" i="5"/>
  <c r="U131" i="5"/>
  <c r="T131" i="5"/>
  <c r="U130" i="5"/>
  <c r="T130" i="5"/>
  <c r="U129" i="5"/>
  <c r="T129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U122" i="5"/>
  <c r="T122" i="5"/>
  <c r="U121" i="5"/>
  <c r="T121" i="5"/>
  <c r="U120" i="5"/>
  <c r="T120" i="5"/>
  <c r="U119" i="5"/>
  <c r="T119" i="5"/>
  <c r="U118" i="5"/>
  <c r="T118" i="5"/>
  <c r="J101" i="5"/>
  <c r="S92" i="5"/>
  <c r="S103" i="5" s="1"/>
  <c r="R92" i="5"/>
  <c r="R103" i="5" s="1"/>
  <c r="Q92" i="5"/>
  <c r="Q103" i="5" s="1"/>
  <c r="P92" i="5"/>
  <c r="P103" i="5" s="1"/>
  <c r="O92" i="5"/>
  <c r="N92" i="5"/>
  <c r="M92" i="5"/>
  <c r="L92" i="5"/>
  <c r="K92" i="5"/>
  <c r="J92" i="5"/>
  <c r="J103" i="5" s="1"/>
  <c r="I92" i="5"/>
  <c r="H92" i="5"/>
  <c r="H103" i="5" s="1"/>
  <c r="G92" i="5"/>
  <c r="G103" i="5" s="1"/>
  <c r="F92" i="5"/>
  <c r="F103" i="5" s="1"/>
  <c r="E92" i="5"/>
  <c r="D92" i="5"/>
  <c r="S91" i="5"/>
  <c r="S102" i="5" s="1"/>
  <c r="R91" i="5"/>
  <c r="R102" i="5" s="1"/>
  <c r="Q91" i="5"/>
  <c r="Q102" i="5" s="1"/>
  <c r="P91" i="5"/>
  <c r="P102" i="5" s="1"/>
  <c r="O91" i="5"/>
  <c r="N91" i="5"/>
  <c r="M91" i="5"/>
  <c r="L91" i="5"/>
  <c r="K91" i="5"/>
  <c r="J91" i="5"/>
  <c r="I91" i="5"/>
  <c r="H91" i="5"/>
  <c r="G91" i="5"/>
  <c r="F91" i="5"/>
  <c r="E91" i="5"/>
  <c r="D91" i="5"/>
  <c r="S90" i="5"/>
  <c r="S101" i="5" s="1"/>
  <c r="R90" i="5"/>
  <c r="R101" i="5" s="1"/>
  <c r="Q90" i="5"/>
  <c r="Q101" i="5" s="1"/>
  <c r="P90" i="5"/>
  <c r="P101" i="5" s="1"/>
  <c r="O90" i="5"/>
  <c r="O101" i="5" s="1"/>
  <c r="N90" i="5"/>
  <c r="N101" i="5" s="1"/>
  <c r="M90" i="5"/>
  <c r="M101" i="5" s="1"/>
  <c r="L90" i="5"/>
  <c r="L101" i="5" s="1"/>
  <c r="K90" i="5"/>
  <c r="K101" i="5" s="1"/>
  <c r="J90" i="5"/>
  <c r="I90" i="5"/>
  <c r="I101" i="5" s="1"/>
  <c r="H90" i="5"/>
  <c r="H101" i="5" s="1"/>
  <c r="G90" i="5"/>
  <c r="G101" i="5" s="1"/>
  <c r="F90" i="5"/>
  <c r="F101" i="5" s="1"/>
  <c r="E90" i="5"/>
  <c r="E101" i="5" s="1"/>
  <c r="D90" i="5"/>
  <c r="D101" i="5" s="1"/>
  <c r="S89" i="5"/>
  <c r="S100" i="5" s="1"/>
  <c r="R89" i="5"/>
  <c r="R100" i="5" s="1"/>
  <c r="Q89" i="5"/>
  <c r="Q100" i="5" s="1"/>
  <c r="P89" i="5"/>
  <c r="P100" i="5" s="1"/>
  <c r="O89" i="5"/>
  <c r="O100" i="5" s="1"/>
  <c r="N89" i="5"/>
  <c r="N100" i="5" s="1"/>
  <c r="M89" i="5"/>
  <c r="M100" i="5" s="1"/>
  <c r="L89" i="5"/>
  <c r="L100" i="5" s="1"/>
  <c r="K89" i="5"/>
  <c r="K100" i="5" s="1"/>
  <c r="J89" i="5"/>
  <c r="J100" i="5" s="1"/>
  <c r="I89" i="5"/>
  <c r="I100" i="5" s="1"/>
  <c r="H89" i="5"/>
  <c r="H100" i="5" s="1"/>
  <c r="G89" i="5"/>
  <c r="G100" i="5" s="1"/>
  <c r="F89" i="5"/>
  <c r="F100" i="5" s="1"/>
  <c r="E89" i="5"/>
  <c r="E100" i="5" s="1"/>
  <c r="D89" i="5"/>
  <c r="D100" i="5" s="1"/>
  <c r="S88" i="5"/>
  <c r="R88" i="5"/>
  <c r="R99" i="5" s="1"/>
  <c r="Q88" i="5"/>
  <c r="P88" i="5"/>
  <c r="O88" i="5"/>
  <c r="N88" i="5"/>
  <c r="N99" i="5" s="1"/>
  <c r="M88" i="5"/>
  <c r="L88" i="5"/>
  <c r="L99" i="5" s="1"/>
  <c r="K88" i="5"/>
  <c r="K99" i="5" s="1"/>
  <c r="J88" i="5"/>
  <c r="J99" i="5" s="1"/>
  <c r="I88" i="5"/>
  <c r="I99" i="5" s="1"/>
  <c r="H88" i="5"/>
  <c r="H99" i="5" s="1"/>
  <c r="G88" i="5"/>
  <c r="G99" i="5" s="1"/>
  <c r="F88" i="5"/>
  <c r="F99" i="5" s="1"/>
  <c r="E88" i="5"/>
  <c r="D88" i="5"/>
  <c r="D99" i="5" s="1"/>
  <c r="S82" i="5"/>
  <c r="R82" i="5"/>
  <c r="Q82" i="5"/>
  <c r="P82" i="5"/>
  <c r="O82" i="5"/>
  <c r="N82" i="5"/>
  <c r="N93" i="5" s="1"/>
  <c r="N104" i="5" s="1"/>
  <c r="M82" i="5"/>
  <c r="L82" i="5"/>
  <c r="K82" i="5"/>
  <c r="J82" i="5"/>
  <c r="I82" i="5"/>
  <c r="H82" i="5"/>
  <c r="G82" i="5"/>
  <c r="F82" i="5"/>
  <c r="E82" i="5"/>
  <c r="G36" i="3" s="1"/>
  <c r="D82" i="5"/>
  <c r="U81" i="5"/>
  <c r="T81" i="5"/>
  <c r="U80" i="5"/>
  <c r="T80" i="5"/>
  <c r="U79" i="5"/>
  <c r="T79" i="5"/>
  <c r="U78" i="5"/>
  <c r="T78" i="5"/>
  <c r="U77" i="5"/>
  <c r="T77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F93" i="5" s="1"/>
  <c r="F104" i="5" s="1"/>
  <c r="E71" i="5"/>
  <c r="D71" i="5"/>
  <c r="U70" i="5"/>
  <c r="T70" i="5"/>
  <c r="U69" i="5"/>
  <c r="T69" i="5"/>
  <c r="U68" i="5"/>
  <c r="T68" i="5"/>
  <c r="U67" i="5"/>
  <c r="T67" i="5"/>
  <c r="U66" i="5"/>
  <c r="T66" i="5"/>
  <c r="M48" i="5"/>
  <c r="K48" i="5"/>
  <c r="I48" i="5"/>
  <c r="S40" i="5"/>
  <c r="S51" i="5" s="1"/>
  <c r="R40" i="5"/>
  <c r="R51" i="5" s="1"/>
  <c r="Q40" i="5"/>
  <c r="Q51" i="5" s="1"/>
  <c r="P40" i="5"/>
  <c r="P51" i="5" s="1"/>
  <c r="O40" i="5"/>
  <c r="N40" i="5"/>
  <c r="M40" i="5"/>
  <c r="L40" i="5"/>
  <c r="K40" i="5"/>
  <c r="J40" i="5"/>
  <c r="J51" i="5" s="1"/>
  <c r="I40" i="5"/>
  <c r="H40" i="5"/>
  <c r="H51" i="5" s="1"/>
  <c r="G40" i="5"/>
  <c r="G51" i="5" s="1"/>
  <c r="F40" i="5"/>
  <c r="F51" i="5" s="1"/>
  <c r="E40" i="5"/>
  <c r="E51" i="5" s="1"/>
  <c r="D40" i="5"/>
  <c r="D51" i="5" s="1"/>
  <c r="S39" i="5"/>
  <c r="S50" i="5" s="1"/>
  <c r="R39" i="5"/>
  <c r="R50" i="5" s="1"/>
  <c r="Q39" i="5"/>
  <c r="Q50" i="5" s="1"/>
  <c r="P39" i="5"/>
  <c r="P50" i="5" s="1"/>
  <c r="O39" i="5"/>
  <c r="N39" i="5"/>
  <c r="M39" i="5"/>
  <c r="L39" i="5"/>
  <c r="K39" i="5"/>
  <c r="J39" i="5"/>
  <c r="I39" i="5"/>
  <c r="H39" i="5"/>
  <c r="G39" i="5"/>
  <c r="F39" i="5"/>
  <c r="E39" i="5"/>
  <c r="D39" i="5"/>
  <c r="S38" i="5"/>
  <c r="S49" i="5" s="1"/>
  <c r="R38" i="5"/>
  <c r="R49" i="5" s="1"/>
  <c r="Q38" i="5"/>
  <c r="Q49" i="5" s="1"/>
  <c r="P38" i="5"/>
  <c r="P49" i="5" s="1"/>
  <c r="O38" i="5"/>
  <c r="O49" i="5" s="1"/>
  <c r="N38" i="5"/>
  <c r="N49" i="5" s="1"/>
  <c r="M38" i="5"/>
  <c r="M49" i="5" s="1"/>
  <c r="L38" i="5"/>
  <c r="L49" i="5" s="1"/>
  <c r="K38" i="5"/>
  <c r="K49" i="5" s="1"/>
  <c r="J38" i="5"/>
  <c r="J49" i="5" s="1"/>
  <c r="I38" i="5"/>
  <c r="I49" i="5" s="1"/>
  <c r="H38" i="5"/>
  <c r="H49" i="5" s="1"/>
  <c r="G38" i="5"/>
  <c r="G49" i="5" s="1"/>
  <c r="F38" i="5"/>
  <c r="F49" i="5" s="1"/>
  <c r="E38" i="5"/>
  <c r="E49" i="5" s="1"/>
  <c r="D38" i="5"/>
  <c r="D49" i="5" s="1"/>
  <c r="S37" i="5"/>
  <c r="S48" i="5" s="1"/>
  <c r="R37" i="5"/>
  <c r="R48" i="5" s="1"/>
  <c r="Q37" i="5"/>
  <c r="Q48" i="5" s="1"/>
  <c r="P37" i="5"/>
  <c r="P48" i="5" s="1"/>
  <c r="O37" i="5"/>
  <c r="O48" i="5" s="1"/>
  <c r="N37" i="5"/>
  <c r="N48" i="5" s="1"/>
  <c r="M37" i="5"/>
  <c r="L37" i="5"/>
  <c r="L48" i="5" s="1"/>
  <c r="K37" i="5"/>
  <c r="J37" i="5"/>
  <c r="J48" i="5" s="1"/>
  <c r="I37" i="5"/>
  <c r="H37" i="5"/>
  <c r="H48" i="5" s="1"/>
  <c r="G37" i="5"/>
  <c r="G48" i="5" s="1"/>
  <c r="F37" i="5"/>
  <c r="F48" i="5" s="1"/>
  <c r="E37" i="5"/>
  <c r="E48" i="5" s="1"/>
  <c r="D37" i="5"/>
  <c r="S36" i="5"/>
  <c r="R36" i="5"/>
  <c r="R47" i="5" s="1"/>
  <c r="Q36" i="5"/>
  <c r="P36" i="5"/>
  <c r="O36" i="5"/>
  <c r="N36" i="5"/>
  <c r="N47" i="5" s="1"/>
  <c r="M36" i="5"/>
  <c r="L36" i="5"/>
  <c r="L47" i="5" s="1"/>
  <c r="K36" i="5"/>
  <c r="K47" i="5" s="1"/>
  <c r="J36" i="5"/>
  <c r="J47" i="5" s="1"/>
  <c r="I36" i="5"/>
  <c r="I47" i="5" s="1"/>
  <c r="H36" i="5"/>
  <c r="H47" i="5" s="1"/>
  <c r="G36" i="5"/>
  <c r="G47" i="5" s="1"/>
  <c r="F36" i="5"/>
  <c r="F47" i="5" s="1"/>
  <c r="E36" i="5"/>
  <c r="E47" i="5" s="1"/>
  <c r="D36" i="5"/>
  <c r="S30" i="5"/>
  <c r="R30" i="5"/>
  <c r="Q30" i="5"/>
  <c r="P30" i="5"/>
  <c r="O30" i="5"/>
  <c r="N30" i="5"/>
  <c r="N41" i="5" s="1"/>
  <c r="N52" i="5" s="1"/>
  <c r="M30" i="5"/>
  <c r="M41" i="5" s="1"/>
  <c r="M52" i="5" s="1"/>
  <c r="L30" i="5"/>
  <c r="K30" i="5"/>
  <c r="K41" i="5" s="1"/>
  <c r="K52" i="5" s="1"/>
  <c r="J30" i="5"/>
  <c r="I30" i="5"/>
  <c r="H30" i="5"/>
  <c r="G30" i="5"/>
  <c r="F30" i="5"/>
  <c r="E30" i="5"/>
  <c r="D30" i="5"/>
  <c r="U29" i="5"/>
  <c r="T29" i="5"/>
  <c r="U28" i="5"/>
  <c r="T28" i="5"/>
  <c r="U27" i="5"/>
  <c r="T27" i="5"/>
  <c r="U26" i="5"/>
  <c r="T26" i="5"/>
  <c r="U25" i="5"/>
  <c r="T25" i="5"/>
  <c r="S19" i="5"/>
  <c r="R19" i="5"/>
  <c r="Q19" i="5"/>
  <c r="P19" i="5"/>
  <c r="O19" i="5"/>
  <c r="N19" i="5"/>
  <c r="M19" i="5"/>
  <c r="L19" i="5"/>
  <c r="K19" i="5"/>
  <c r="J19" i="5"/>
  <c r="I19" i="5"/>
  <c r="I41" i="5" s="1"/>
  <c r="I52" i="5" s="1"/>
  <c r="H19" i="5"/>
  <c r="H41" i="5" s="1"/>
  <c r="H52" i="5" s="1"/>
  <c r="G19" i="5"/>
  <c r="F19" i="5"/>
  <c r="E19" i="5"/>
  <c r="D19" i="5"/>
  <c r="U18" i="5"/>
  <c r="T18" i="5"/>
  <c r="U17" i="5"/>
  <c r="T17" i="5"/>
  <c r="U16" i="5"/>
  <c r="T16" i="5"/>
  <c r="U15" i="5"/>
  <c r="T15" i="5"/>
  <c r="U14" i="5"/>
  <c r="T14" i="5"/>
  <c r="I35" i="3"/>
  <c r="C17" i="3"/>
  <c r="B17" i="3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O205" i="1"/>
  <c r="S196" i="1"/>
  <c r="S207" i="1" s="1"/>
  <c r="R196" i="1"/>
  <c r="R207" i="1" s="1"/>
  <c r="Q196" i="1"/>
  <c r="Q207" i="1" s="1"/>
  <c r="P196" i="1"/>
  <c r="P207" i="1" s="1"/>
  <c r="O196" i="1"/>
  <c r="N196" i="1"/>
  <c r="M196" i="1"/>
  <c r="L196" i="1"/>
  <c r="K196" i="1"/>
  <c r="J196" i="1"/>
  <c r="J207" i="1" s="1"/>
  <c r="I196" i="1"/>
  <c r="H196" i="1"/>
  <c r="H207" i="1" s="1"/>
  <c r="G196" i="1"/>
  <c r="G207" i="1" s="1"/>
  <c r="F196" i="1"/>
  <c r="F207" i="1" s="1"/>
  <c r="E196" i="1"/>
  <c r="D196" i="1"/>
  <c r="D207" i="1" s="1"/>
  <c r="S195" i="1"/>
  <c r="R195" i="1"/>
  <c r="Q195" i="1"/>
  <c r="Q206" i="1" s="1"/>
  <c r="P195" i="1"/>
  <c r="P206" i="1" s="1"/>
  <c r="O195" i="1"/>
  <c r="N195" i="1"/>
  <c r="M195" i="1"/>
  <c r="L195" i="1"/>
  <c r="K195" i="1"/>
  <c r="J195" i="1"/>
  <c r="I195" i="1"/>
  <c r="H195" i="1"/>
  <c r="G195" i="1"/>
  <c r="F195" i="1"/>
  <c r="E195" i="1"/>
  <c r="D195" i="1"/>
  <c r="S194" i="1"/>
  <c r="S205" i="1" s="1"/>
  <c r="R194" i="1"/>
  <c r="R205" i="1" s="1"/>
  <c r="Q194" i="1"/>
  <c r="Q205" i="1" s="1"/>
  <c r="P194" i="1"/>
  <c r="P205" i="1" s="1"/>
  <c r="O194" i="1"/>
  <c r="N194" i="1"/>
  <c r="N205" i="1" s="1"/>
  <c r="M194" i="1"/>
  <c r="M205" i="1" s="1"/>
  <c r="L194" i="1"/>
  <c r="L205" i="1" s="1"/>
  <c r="K194" i="1"/>
  <c r="K205" i="1" s="1"/>
  <c r="J194" i="1"/>
  <c r="J205" i="1" s="1"/>
  <c r="I194" i="1"/>
  <c r="I205" i="1" s="1"/>
  <c r="H194" i="1"/>
  <c r="H205" i="1" s="1"/>
  <c r="G194" i="1"/>
  <c r="G205" i="1" s="1"/>
  <c r="F194" i="1"/>
  <c r="F205" i="1" s="1"/>
  <c r="E194" i="1"/>
  <c r="E205" i="1" s="1"/>
  <c r="D194" i="1"/>
  <c r="D205" i="1" s="1"/>
  <c r="S193" i="1"/>
  <c r="S204" i="1" s="1"/>
  <c r="R193" i="1"/>
  <c r="R204" i="1" s="1"/>
  <c r="Q193" i="1"/>
  <c r="Q204" i="1" s="1"/>
  <c r="P193" i="1"/>
  <c r="P204" i="1" s="1"/>
  <c r="O193" i="1"/>
  <c r="O204" i="1" s="1"/>
  <c r="N193" i="1"/>
  <c r="N204" i="1" s="1"/>
  <c r="M193" i="1"/>
  <c r="M204" i="1" s="1"/>
  <c r="L193" i="1"/>
  <c r="L204" i="1" s="1"/>
  <c r="K193" i="1"/>
  <c r="K204" i="1" s="1"/>
  <c r="J193" i="1"/>
  <c r="J204" i="1" s="1"/>
  <c r="I193" i="1"/>
  <c r="I204" i="1" s="1"/>
  <c r="H193" i="1"/>
  <c r="H204" i="1" s="1"/>
  <c r="G193" i="1"/>
  <c r="G204" i="1" s="1"/>
  <c r="F193" i="1"/>
  <c r="F204" i="1" s="1"/>
  <c r="E193" i="1"/>
  <c r="E204" i="1" s="1"/>
  <c r="D193" i="1"/>
  <c r="S192" i="1"/>
  <c r="R192" i="1"/>
  <c r="Q192" i="1"/>
  <c r="P192" i="1"/>
  <c r="O192" i="1"/>
  <c r="N192" i="1"/>
  <c r="N203" i="1" s="1"/>
  <c r="M192" i="1"/>
  <c r="L192" i="1"/>
  <c r="L203" i="1" s="1"/>
  <c r="K192" i="1"/>
  <c r="K203" i="1" s="1"/>
  <c r="J192" i="1"/>
  <c r="J203" i="1" s="1"/>
  <c r="I192" i="1"/>
  <c r="I203" i="1" s="1"/>
  <c r="H192" i="1"/>
  <c r="H203" i="1" s="1"/>
  <c r="G192" i="1"/>
  <c r="G203" i="1" s="1"/>
  <c r="F192" i="1"/>
  <c r="F203" i="1" s="1"/>
  <c r="E192" i="1"/>
  <c r="D192" i="1"/>
  <c r="S186" i="1"/>
  <c r="R186" i="1"/>
  <c r="Q186" i="1"/>
  <c r="P186" i="1"/>
  <c r="O186" i="1"/>
  <c r="N186" i="1"/>
  <c r="N197" i="1" s="1"/>
  <c r="N208" i="1" s="1"/>
  <c r="M186" i="1"/>
  <c r="M197" i="1" s="1"/>
  <c r="M208" i="1" s="1"/>
  <c r="L186" i="1"/>
  <c r="L197" i="1" s="1"/>
  <c r="K186" i="1"/>
  <c r="K197" i="1" s="1"/>
  <c r="K208" i="1" s="1"/>
  <c r="J186" i="1"/>
  <c r="J197" i="1" s="1"/>
  <c r="J208" i="1" s="1"/>
  <c r="I186" i="1"/>
  <c r="I197" i="1" s="1"/>
  <c r="I208" i="1" s="1"/>
  <c r="H186" i="1"/>
  <c r="G186" i="1"/>
  <c r="F186" i="1"/>
  <c r="E186" i="1"/>
  <c r="D186" i="1"/>
  <c r="U185" i="1"/>
  <c r="T185" i="1"/>
  <c r="U184" i="1"/>
  <c r="T184" i="1"/>
  <c r="U183" i="1"/>
  <c r="T183" i="1"/>
  <c r="U182" i="1"/>
  <c r="T182" i="1"/>
  <c r="U181" i="1"/>
  <c r="T181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U174" i="1"/>
  <c r="T174" i="1"/>
  <c r="U173" i="1"/>
  <c r="T173" i="1"/>
  <c r="U172" i="1"/>
  <c r="T172" i="1"/>
  <c r="U171" i="1"/>
  <c r="T171" i="1"/>
  <c r="U170" i="1"/>
  <c r="T170" i="1"/>
  <c r="H213" i="7" l="1"/>
  <c r="H211" i="7"/>
  <c r="T248" i="7"/>
  <c r="T259" i="7" s="1"/>
  <c r="H210" i="7"/>
  <c r="U259" i="7"/>
  <c r="H215" i="7"/>
  <c r="E259" i="7"/>
  <c r="H212" i="7"/>
  <c r="R259" i="7"/>
  <c r="H214" i="7"/>
  <c r="J54" i="3"/>
  <c r="N247" i="5"/>
  <c r="D197" i="5"/>
  <c r="D208" i="5" s="1"/>
  <c r="I145" i="5"/>
  <c r="I156" i="5" s="1"/>
  <c r="E245" i="5"/>
  <c r="E256" i="5" s="1"/>
  <c r="Q245" i="5"/>
  <c r="Q256" i="5" s="1"/>
  <c r="I247" i="5"/>
  <c r="E248" i="5"/>
  <c r="P197" i="5"/>
  <c r="P208" i="5" s="1"/>
  <c r="N245" i="5"/>
  <c r="N256" i="5" s="1"/>
  <c r="E197" i="5"/>
  <c r="E208" i="5" s="1"/>
  <c r="K244" i="5"/>
  <c r="K255" i="5" s="1"/>
  <c r="O246" i="5"/>
  <c r="O257" i="5" s="1"/>
  <c r="K247" i="5"/>
  <c r="G248" i="5"/>
  <c r="G259" i="5" s="1"/>
  <c r="O145" i="5"/>
  <c r="O156" i="5" s="1"/>
  <c r="L197" i="5"/>
  <c r="L208" i="5" s="1"/>
  <c r="U88" i="5"/>
  <c r="U99" i="5" s="1"/>
  <c r="D145" i="5"/>
  <c r="D156" i="5" s="1"/>
  <c r="M93" i="5"/>
  <c r="M104" i="5" s="1"/>
  <c r="D227" i="5"/>
  <c r="P227" i="5"/>
  <c r="D245" i="5"/>
  <c r="D256" i="5" s="1"/>
  <c r="P245" i="5"/>
  <c r="P256" i="5" s="1"/>
  <c r="D248" i="5"/>
  <c r="D259" i="5" s="1"/>
  <c r="P248" i="5"/>
  <c r="P259" i="5" s="1"/>
  <c r="P145" i="5"/>
  <c r="P156" i="5" s="1"/>
  <c r="J93" i="5"/>
  <c r="J104" i="5" s="1"/>
  <c r="Q248" i="5"/>
  <c r="Q259" i="5" s="1"/>
  <c r="R248" i="5"/>
  <c r="R259" i="5" s="1"/>
  <c r="S248" i="5"/>
  <c r="S259" i="5" s="1"/>
  <c r="J238" i="5"/>
  <c r="F238" i="5"/>
  <c r="J247" i="5"/>
  <c r="F248" i="5"/>
  <c r="F259" i="5" s="1"/>
  <c r="S93" i="5"/>
  <c r="S104" i="5" s="1"/>
  <c r="Q93" i="5"/>
  <c r="Q104" i="5" s="1"/>
  <c r="H245" i="5"/>
  <c r="H256" i="5" s="1"/>
  <c r="D246" i="5"/>
  <c r="D257" i="5" s="1"/>
  <c r="P246" i="5"/>
  <c r="P257" i="5" s="1"/>
  <c r="L247" i="5"/>
  <c r="H248" i="5"/>
  <c r="H259" i="5" s="1"/>
  <c r="R93" i="5"/>
  <c r="R104" i="5" s="1"/>
  <c r="M145" i="5"/>
  <c r="M156" i="5" s="1"/>
  <c r="S54" i="3"/>
  <c r="S244" i="5"/>
  <c r="F36" i="3"/>
  <c r="D41" i="5"/>
  <c r="D52" i="5" s="1"/>
  <c r="T196" i="5"/>
  <c r="T207" i="5" s="1"/>
  <c r="Q197" i="5"/>
  <c r="Q208" i="5" s="1"/>
  <c r="G197" i="5"/>
  <c r="G208" i="5" s="1"/>
  <c r="H197" i="5"/>
  <c r="H208" i="5" s="1"/>
  <c r="F145" i="5"/>
  <c r="F156" i="5" s="1"/>
  <c r="R145" i="5"/>
  <c r="R156" i="5" s="1"/>
  <c r="I197" i="5"/>
  <c r="I208" i="5" s="1"/>
  <c r="H93" i="5"/>
  <c r="H104" i="5" s="1"/>
  <c r="E99" i="5"/>
  <c r="G145" i="5"/>
  <c r="G156" i="5" s="1"/>
  <c r="S145" i="5"/>
  <c r="S156" i="5" s="1"/>
  <c r="J197" i="5"/>
  <c r="J208" i="5" s="1"/>
  <c r="H207" i="5"/>
  <c r="O93" i="5"/>
  <c r="O104" i="5" s="1"/>
  <c r="E93" i="5"/>
  <c r="E104" i="5" s="1"/>
  <c r="H244" i="5"/>
  <c r="H255" i="5" s="1"/>
  <c r="G93" i="5"/>
  <c r="G104" i="5" s="1"/>
  <c r="K197" i="5"/>
  <c r="K208" i="5" s="1"/>
  <c r="T143" i="5"/>
  <c r="T154" i="5" s="1"/>
  <c r="I246" i="5"/>
  <c r="I257" i="5" s="1"/>
  <c r="E247" i="5"/>
  <c r="Q247" i="5"/>
  <c r="T194" i="5"/>
  <c r="T205" i="5" s="1"/>
  <c r="H247" i="5"/>
  <c r="E145" i="5"/>
  <c r="E156" i="5" s="1"/>
  <c r="K93" i="5"/>
  <c r="K104" i="5" s="1"/>
  <c r="J145" i="5"/>
  <c r="J156" i="5" s="1"/>
  <c r="F244" i="5"/>
  <c r="F255" i="5" s="1"/>
  <c r="J246" i="5"/>
  <c r="J257" i="5" s="1"/>
  <c r="U143" i="5"/>
  <c r="U154" i="5" s="1"/>
  <c r="S197" i="5"/>
  <c r="S208" i="5" s="1"/>
  <c r="H145" i="5"/>
  <c r="H156" i="5" s="1"/>
  <c r="L93" i="5"/>
  <c r="L104" i="5" s="1"/>
  <c r="K145" i="5"/>
  <c r="K156" i="5" s="1"/>
  <c r="N197" i="5"/>
  <c r="N208" i="5" s="1"/>
  <c r="O227" i="5"/>
  <c r="K227" i="5"/>
  <c r="G244" i="5"/>
  <c r="G255" i="5" s="1"/>
  <c r="O245" i="5"/>
  <c r="O256" i="5" s="1"/>
  <c r="K246" i="5"/>
  <c r="K257" i="5" s="1"/>
  <c r="O248" i="5"/>
  <c r="M247" i="5"/>
  <c r="E238" i="5"/>
  <c r="Q238" i="5"/>
  <c r="U36" i="5"/>
  <c r="U47" i="5" s="1"/>
  <c r="R238" i="5"/>
  <c r="H238" i="5"/>
  <c r="M245" i="5"/>
  <c r="M256" i="5" s="1"/>
  <c r="I238" i="5"/>
  <c r="O41" i="5"/>
  <c r="O52" i="5" s="1"/>
  <c r="Q41" i="5"/>
  <c r="Q52" i="5" s="1"/>
  <c r="R41" i="5"/>
  <c r="R52" i="5" s="1"/>
  <c r="T38" i="5"/>
  <c r="T49" i="5" s="1"/>
  <c r="I227" i="5"/>
  <c r="I245" i="5"/>
  <c r="I256" i="5" s="1"/>
  <c r="E246" i="5"/>
  <c r="E257" i="5" s="1"/>
  <c r="Q246" i="5"/>
  <c r="Q257" i="5" s="1"/>
  <c r="I248" i="5"/>
  <c r="P41" i="5"/>
  <c r="P52" i="5" s="1"/>
  <c r="Q227" i="5"/>
  <c r="F41" i="5"/>
  <c r="F52" i="5" s="1"/>
  <c r="G227" i="5"/>
  <c r="J41" i="5"/>
  <c r="J52" i="5" s="1"/>
  <c r="J227" i="5"/>
  <c r="R227" i="5"/>
  <c r="N227" i="5"/>
  <c r="N244" i="5"/>
  <c r="N255" i="5" s="1"/>
  <c r="J245" i="5"/>
  <c r="J256" i="5" s="1"/>
  <c r="F246" i="5"/>
  <c r="F257" i="5" s="1"/>
  <c r="R246" i="5"/>
  <c r="R257" i="5" s="1"/>
  <c r="J248" i="5"/>
  <c r="J259" i="5" s="1"/>
  <c r="E41" i="5"/>
  <c r="E52" i="5" s="1"/>
  <c r="S227" i="5"/>
  <c r="O244" i="5"/>
  <c r="K245" i="5"/>
  <c r="K256" i="5" s="1"/>
  <c r="G246" i="5"/>
  <c r="G257" i="5" s="1"/>
  <c r="S246" i="5"/>
  <c r="S257" i="5" s="1"/>
  <c r="O247" i="5"/>
  <c r="K248" i="5"/>
  <c r="K259" i="5" s="1"/>
  <c r="E227" i="5"/>
  <c r="D47" i="5"/>
  <c r="L41" i="5"/>
  <c r="L52" i="5" s="1"/>
  <c r="D244" i="5"/>
  <c r="D255" i="5" s="1"/>
  <c r="P244" i="5"/>
  <c r="P255" i="5" s="1"/>
  <c r="L245" i="5"/>
  <c r="L256" i="5" s="1"/>
  <c r="H246" i="5"/>
  <c r="H257" i="5" s="1"/>
  <c r="D247" i="5"/>
  <c r="P247" i="5"/>
  <c r="L248" i="5"/>
  <c r="U40" i="5"/>
  <c r="U51" i="5" s="1"/>
  <c r="U89" i="5"/>
  <c r="U100" i="5" s="1"/>
  <c r="U38" i="5"/>
  <c r="U49" i="5" s="1"/>
  <c r="T123" i="5"/>
  <c r="L227" i="5"/>
  <c r="H227" i="5"/>
  <c r="G245" i="5"/>
  <c r="G256" i="5" s="1"/>
  <c r="G238" i="5"/>
  <c r="S245" i="5"/>
  <c r="S256" i="5" s="1"/>
  <c r="N246" i="5"/>
  <c r="N257" i="5" s="1"/>
  <c r="T36" i="5"/>
  <c r="T47" i="5" s="1"/>
  <c r="U39" i="5"/>
  <c r="U50" i="5" s="1"/>
  <c r="T39" i="5"/>
  <c r="T50" i="5" s="1"/>
  <c r="U186" i="5"/>
  <c r="E205" i="5"/>
  <c r="M227" i="5"/>
  <c r="L244" i="5"/>
  <c r="L255" i="5" s="1"/>
  <c r="L238" i="5"/>
  <c r="T19" i="5"/>
  <c r="T140" i="5"/>
  <c r="T151" i="5" s="1"/>
  <c r="D151" i="5"/>
  <c r="U140" i="5"/>
  <c r="U151" i="5" s="1"/>
  <c r="F227" i="5"/>
  <c r="U175" i="5"/>
  <c r="D155" i="5"/>
  <c r="T144" i="5"/>
  <c r="T155" i="5" s="1"/>
  <c r="U144" i="5"/>
  <c r="U155" i="5" s="1"/>
  <c r="M244" i="5"/>
  <c r="M255" i="5" s="1"/>
  <c r="M238" i="5"/>
  <c r="D48" i="5"/>
  <c r="U37" i="5"/>
  <c r="U48" i="5" s="1"/>
  <c r="T37" i="5"/>
  <c r="T48" i="5" s="1"/>
  <c r="T141" i="5"/>
  <c r="T152" i="5" s="1"/>
  <c r="U123" i="5"/>
  <c r="U141" i="5"/>
  <c r="U152" i="5" s="1"/>
  <c r="U134" i="5"/>
  <c r="T40" i="5"/>
  <c r="T51" i="5" s="1"/>
  <c r="T175" i="5"/>
  <c r="T92" i="5"/>
  <c r="T103" i="5" s="1"/>
  <c r="D103" i="5"/>
  <c r="U92" i="5"/>
  <c r="U103" i="5" s="1"/>
  <c r="T71" i="5"/>
  <c r="U71" i="5"/>
  <c r="U192" i="5"/>
  <c r="U203" i="5" s="1"/>
  <c r="D203" i="5"/>
  <c r="T192" i="5"/>
  <c r="T203" i="5" s="1"/>
  <c r="N238" i="5"/>
  <c r="U30" i="5"/>
  <c r="C18" i="3" s="1"/>
  <c r="F15" i="3" s="1"/>
  <c r="T30" i="5"/>
  <c r="B18" i="3" s="1"/>
  <c r="F6" i="3" s="1"/>
  <c r="T134" i="5"/>
  <c r="T142" i="5"/>
  <c r="T153" i="5" s="1"/>
  <c r="U142" i="5"/>
  <c r="U153" i="5" s="1"/>
  <c r="D153" i="5"/>
  <c r="U82" i="5"/>
  <c r="C19" i="3" s="1"/>
  <c r="G15" i="3" s="1"/>
  <c r="T193" i="5"/>
  <c r="T204" i="5" s="1"/>
  <c r="N145" i="5"/>
  <c r="N156" i="5" s="1"/>
  <c r="O197" i="5"/>
  <c r="O208" i="5" s="1"/>
  <c r="S238" i="5"/>
  <c r="T195" i="5"/>
  <c r="T206" i="5" s="1"/>
  <c r="G41" i="5"/>
  <c r="G52" i="5" s="1"/>
  <c r="T90" i="5"/>
  <c r="T101" i="5" s="1"/>
  <c r="M197" i="5"/>
  <c r="M208" i="5" s="1"/>
  <c r="T88" i="5"/>
  <c r="T99" i="5" s="1"/>
  <c r="T186" i="5"/>
  <c r="T197" i="5" s="1"/>
  <c r="T208" i="5" s="1"/>
  <c r="U195" i="5"/>
  <c r="U206" i="5" s="1"/>
  <c r="I93" i="5"/>
  <c r="I104" i="5" s="1"/>
  <c r="U90" i="5"/>
  <c r="U101" i="5" s="1"/>
  <c r="U196" i="5"/>
  <c r="U207" i="5" s="1"/>
  <c r="F247" i="5"/>
  <c r="R247" i="5"/>
  <c r="R258" i="5" s="1"/>
  <c r="M248" i="5"/>
  <c r="P93" i="5"/>
  <c r="S41" i="5"/>
  <c r="S52" i="5" s="1"/>
  <c r="L145" i="5"/>
  <c r="U91" i="5"/>
  <c r="U102" i="5" s="1"/>
  <c r="Q145" i="5"/>
  <c r="Q156" i="5" s="1"/>
  <c r="F197" i="5"/>
  <c r="R197" i="5"/>
  <c r="R208" i="5" s="1"/>
  <c r="U193" i="5"/>
  <c r="U204" i="5" s="1"/>
  <c r="L246" i="5"/>
  <c r="L257" i="5" s="1"/>
  <c r="G247" i="5"/>
  <c r="S247" i="5"/>
  <c r="S258" i="5" s="1"/>
  <c r="N248" i="5"/>
  <c r="U19" i="5"/>
  <c r="U194" i="5"/>
  <c r="U205" i="5" s="1"/>
  <c r="F245" i="5"/>
  <c r="F256" i="5" s="1"/>
  <c r="R245" i="5"/>
  <c r="R256" i="5" s="1"/>
  <c r="M246" i="5"/>
  <c r="M257" i="5" s="1"/>
  <c r="K238" i="5"/>
  <c r="E244" i="5"/>
  <c r="Q244" i="5"/>
  <c r="D93" i="5"/>
  <c r="R244" i="5"/>
  <c r="R255" i="5" s="1"/>
  <c r="O238" i="5"/>
  <c r="T82" i="5"/>
  <c r="B19" i="3" s="1"/>
  <c r="G6" i="3" s="1"/>
  <c r="T89" i="5"/>
  <c r="T100" i="5" s="1"/>
  <c r="T91" i="5"/>
  <c r="T102" i="5" s="1"/>
  <c r="D238" i="5"/>
  <c r="P238" i="5"/>
  <c r="J244" i="5"/>
  <c r="J255" i="5" s="1"/>
  <c r="I244" i="5"/>
  <c r="I255" i="5" s="1"/>
  <c r="U196" i="1"/>
  <c r="H197" i="1"/>
  <c r="H208" i="1" s="1"/>
  <c r="T192" i="1"/>
  <c r="T203" i="1" s="1"/>
  <c r="T195" i="1"/>
  <c r="T206" i="1" s="1"/>
  <c r="P197" i="1"/>
  <c r="U192" i="1"/>
  <c r="U203" i="1" s="1"/>
  <c r="U195" i="1"/>
  <c r="U206" i="1" s="1"/>
  <c r="T175" i="1"/>
  <c r="O197" i="1"/>
  <c r="O208" i="1" s="1"/>
  <c r="T193" i="1"/>
  <c r="T204" i="1" s="1"/>
  <c r="U207" i="1"/>
  <c r="D197" i="1"/>
  <c r="H160" i="1" s="1"/>
  <c r="E197" i="1"/>
  <c r="E208" i="1" s="1"/>
  <c r="Q197" i="1"/>
  <c r="Q208" i="1" s="1"/>
  <c r="D204" i="1"/>
  <c r="F197" i="1"/>
  <c r="F208" i="1" s="1"/>
  <c r="R197" i="1"/>
  <c r="R208" i="1" s="1"/>
  <c r="U175" i="1"/>
  <c r="G197" i="1"/>
  <c r="G208" i="1" s="1"/>
  <c r="S197" i="1"/>
  <c r="S208" i="1" s="1"/>
  <c r="H163" i="1"/>
  <c r="P208" i="1"/>
  <c r="L208" i="1"/>
  <c r="T186" i="1"/>
  <c r="U186" i="1"/>
  <c r="U193" i="1"/>
  <c r="U204" i="1" s="1"/>
  <c r="D203" i="1"/>
  <c r="E203" i="1"/>
  <c r="T194" i="1"/>
  <c r="T205" i="1" s="1"/>
  <c r="T196" i="1"/>
  <c r="T207" i="1" s="1"/>
  <c r="U194" i="1"/>
  <c r="U205" i="1" s="1"/>
  <c r="P249" i="5" l="1"/>
  <c r="P260" i="5" s="1"/>
  <c r="H162" i="5"/>
  <c r="O249" i="5"/>
  <c r="O260" i="5" s="1"/>
  <c r="J249" i="5"/>
  <c r="J260" i="5" s="1"/>
  <c r="H57" i="5"/>
  <c r="I249" i="5"/>
  <c r="I260" i="5" s="1"/>
  <c r="H107" i="5"/>
  <c r="H108" i="5"/>
  <c r="F249" i="5"/>
  <c r="F260" i="5" s="1"/>
  <c r="K249" i="5"/>
  <c r="K260" i="5" s="1"/>
  <c r="H249" i="5"/>
  <c r="H260" i="5" s="1"/>
  <c r="R249" i="5"/>
  <c r="R260" i="5" s="1"/>
  <c r="T145" i="5"/>
  <c r="T156" i="5" s="1"/>
  <c r="H159" i="5"/>
  <c r="S249" i="5"/>
  <c r="S260" i="5" s="1"/>
  <c r="G249" i="5"/>
  <c r="G260" i="5" s="1"/>
  <c r="Q249" i="5"/>
  <c r="Q260" i="5" s="1"/>
  <c r="H58" i="5"/>
  <c r="E249" i="5"/>
  <c r="E260" i="5" s="1"/>
  <c r="H109" i="5"/>
  <c r="H6" i="5"/>
  <c r="H3" i="5"/>
  <c r="H4" i="5"/>
  <c r="U247" i="5"/>
  <c r="U258" i="5" s="1"/>
  <c r="U227" i="5"/>
  <c r="H7" i="5"/>
  <c r="N249" i="5"/>
  <c r="N260" i="5" s="1"/>
  <c r="T248" i="5"/>
  <c r="T259" i="5" s="1"/>
  <c r="H5" i="5"/>
  <c r="L249" i="5"/>
  <c r="L260" i="5" s="1"/>
  <c r="E255" i="5"/>
  <c r="T244" i="5"/>
  <c r="T255" i="5" s="1"/>
  <c r="U244" i="5"/>
  <c r="U255" i="5" s="1"/>
  <c r="T41" i="5"/>
  <c r="T52" i="5" s="1"/>
  <c r="U41" i="5"/>
  <c r="P104" i="5"/>
  <c r="H59" i="5"/>
  <c r="U246" i="5"/>
  <c r="U257" i="5" s="1"/>
  <c r="H161" i="5"/>
  <c r="H163" i="5"/>
  <c r="H56" i="5"/>
  <c r="H55" i="5"/>
  <c r="D104" i="5"/>
  <c r="U248" i="5"/>
  <c r="U259" i="5" s="1"/>
  <c r="U93" i="5"/>
  <c r="T227" i="5"/>
  <c r="M249" i="5"/>
  <c r="M260" i="5" s="1"/>
  <c r="T245" i="5"/>
  <c r="T256" i="5" s="1"/>
  <c r="H111" i="5"/>
  <c r="U245" i="5"/>
  <c r="U256" i="5" s="1"/>
  <c r="T247" i="5"/>
  <c r="T258" i="5" s="1"/>
  <c r="T246" i="5"/>
  <c r="T257" i="5" s="1"/>
  <c r="L156" i="5"/>
  <c r="H110" i="5"/>
  <c r="U238" i="5"/>
  <c r="D249" i="5"/>
  <c r="T238" i="5"/>
  <c r="F208" i="5"/>
  <c r="H160" i="5"/>
  <c r="U197" i="5"/>
  <c r="T93" i="5"/>
  <c r="T104" i="5" s="1"/>
  <c r="U145" i="5"/>
  <c r="H159" i="1"/>
  <c r="D208" i="1"/>
  <c r="H162" i="1"/>
  <c r="H161" i="1"/>
  <c r="U197" i="1"/>
  <c r="T197" i="1"/>
  <c r="T208" i="1" s="1"/>
  <c r="U208" i="1"/>
  <c r="H164" i="1"/>
  <c r="T249" i="5" l="1"/>
  <c r="T260" i="5" s="1"/>
  <c r="U249" i="5"/>
  <c r="U260" i="5" s="1"/>
  <c r="H215" i="5"/>
  <c r="H164" i="5"/>
  <c r="U208" i="5"/>
  <c r="U104" i="5"/>
  <c r="H60" i="5"/>
  <c r="U52" i="5"/>
  <c r="H8" i="5"/>
  <c r="H214" i="5"/>
  <c r="D260" i="5"/>
  <c r="H212" i="5"/>
  <c r="H211" i="5"/>
  <c r="U156" i="5"/>
  <c r="H112" i="5"/>
  <c r="H213" i="5"/>
  <c r="I34" i="3"/>
  <c r="H34" i="3"/>
  <c r="G34" i="3"/>
  <c r="F34" i="3"/>
  <c r="I14" i="3"/>
  <c r="I5" i="3"/>
  <c r="C13" i="3"/>
  <c r="B13" i="3"/>
  <c r="C9" i="3"/>
  <c r="C8" i="3"/>
  <c r="C7" i="3"/>
  <c r="C6" i="3"/>
  <c r="B9" i="3"/>
  <c r="B8" i="3"/>
  <c r="B7" i="3"/>
  <c r="B6" i="3"/>
  <c r="S237" i="4"/>
  <c r="S248" i="4" s="1"/>
  <c r="S259" i="4" s="1"/>
  <c r="R237" i="4"/>
  <c r="R248" i="4" s="1"/>
  <c r="R259" i="4" s="1"/>
  <c r="Q237" i="4"/>
  <c r="Q248" i="4" s="1"/>
  <c r="Q259" i="4" s="1"/>
  <c r="P237" i="4"/>
  <c r="P248" i="4" s="1"/>
  <c r="P259" i="4" s="1"/>
  <c r="O237" i="4"/>
  <c r="O248" i="4" s="1"/>
  <c r="N237" i="4"/>
  <c r="N248" i="4" s="1"/>
  <c r="M237" i="4"/>
  <c r="M248" i="4" s="1"/>
  <c r="L237" i="4"/>
  <c r="L248" i="4" s="1"/>
  <c r="K237" i="4"/>
  <c r="K248" i="4" s="1"/>
  <c r="J237" i="4"/>
  <c r="J248" i="4" s="1"/>
  <c r="J259" i="4" s="1"/>
  <c r="I237" i="4"/>
  <c r="I248" i="4" s="1"/>
  <c r="H237" i="4"/>
  <c r="H248" i="4" s="1"/>
  <c r="H259" i="4" s="1"/>
  <c r="G237" i="4"/>
  <c r="G248" i="4" s="1"/>
  <c r="G259" i="4" s="1"/>
  <c r="F237" i="4"/>
  <c r="F248" i="4" s="1"/>
  <c r="F259" i="4" s="1"/>
  <c r="E237" i="4"/>
  <c r="E248" i="4" s="1"/>
  <c r="E259" i="4" s="1"/>
  <c r="D237" i="4"/>
  <c r="D248" i="4" s="1"/>
  <c r="S236" i="4"/>
  <c r="S247" i="4" s="1"/>
  <c r="S258" i="4" s="1"/>
  <c r="R236" i="4"/>
  <c r="R247" i="4" s="1"/>
  <c r="R258" i="4" s="1"/>
  <c r="Q236" i="4"/>
  <c r="Q247" i="4" s="1"/>
  <c r="Q258" i="4" s="1"/>
  <c r="P236" i="4"/>
  <c r="P247" i="4" s="1"/>
  <c r="P258" i="4" s="1"/>
  <c r="O236" i="4"/>
  <c r="O247" i="4" s="1"/>
  <c r="N236" i="4"/>
  <c r="N247" i="4" s="1"/>
  <c r="M236" i="4"/>
  <c r="M247" i="4" s="1"/>
  <c r="L236" i="4"/>
  <c r="L247" i="4" s="1"/>
  <c r="K236" i="4"/>
  <c r="K247" i="4" s="1"/>
  <c r="J236" i="4"/>
  <c r="J247" i="4" s="1"/>
  <c r="I236" i="4"/>
  <c r="I247" i="4" s="1"/>
  <c r="H236" i="4"/>
  <c r="H247" i="4" s="1"/>
  <c r="G236" i="4"/>
  <c r="G247" i="4" s="1"/>
  <c r="F236" i="4"/>
  <c r="F247" i="4" s="1"/>
  <c r="E236" i="4"/>
  <c r="E247" i="4" s="1"/>
  <c r="D236" i="4"/>
  <c r="D247" i="4" s="1"/>
  <c r="U235" i="4"/>
  <c r="S235" i="4"/>
  <c r="S246" i="4" s="1"/>
  <c r="S257" i="4" s="1"/>
  <c r="R235" i="4"/>
  <c r="R246" i="4" s="1"/>
  <c r="R257" i="4" s="1"/>
  <c r="Q235" i="4"/>
  <c r="Q246" i="4" s="1"/>
  <c r="Q257" i="4" s="1"/>
  <c r="P235" i="4"/>
  <c r="P246" i="4" s="1"/>
  <c r="P257" i="4" s="1"/>
  <c r="O235" i="4"/>
  <c r="O246" i="4" s="1"/>
  <c r="O257" i="4" s="1"/>
  <c r="N235" i="4"/>
  <c r="N246" i="4" s="1"/>
  <c r="N257" i="4" s="1"/>
  <c r="M235" i="4"/>
  <c r="M246" i="4" s="1"/>
  <c r="M257" i="4" s="1"/>
  <c r="L235" i="4"/>
  <c r="L246" i="4" s="1"/>
  <c r="L257" i="4" s="1"/>
  <c r="K235" i="4"/>
  <c r="K246" i="4" s="1"/>
  <c r="K257" i="4" s="1"/>
  <c r="J235" i="4"/>
  <c r="J246" i="4" s="1"/>
  <c r="J257" i="4" s="1"/>
  <c r="I235" i="4"/>
  <c r="I246" i="4" s="1"/>
  <c r="I257" i="4" s="1"/>
  <c r="H235" i="4"/>
  <c r="H246" i="4" s="1"/>
  <c r="H257" i="4" s="1"/>
  <c r="G235" i="4"/>
  <c r="G246" i="4" s="1"/>
  <c r="G257" i="4" s="1"/>
  <c r="F235" i="4"/>
  <c r="F246" i="4" s="1"/>
  <c r="F257" i="4" s="1"/>
  <c r="E235" i="4"/>
  <c r="E246" i="4" s="1"/>
  <c r="E257" i="4" s="1"/>
  <c r="D235" i="4"/>
  <c r="D246" i="4" s="1"/>
  <c r="S234" i="4"/>
  <c r="S245" i="4" s="1"/>
  <c r="S256" i="4" s="1"/>
  <c r="R234" i="4"/>
  <c r="R245" i="4" s="1"/>
  <c r="R256" i="4" s="1"/>
  <c r="Q234" i="4"/>
  <c r="Q245" i="4" s="1"/>
  <c r="Q256" i="4" s="1"/>
  <c r="P234" i="4"/>
  <c r="P245" i="4" s="1"/>
  <c r="P256" i="4" s="1"/>
  <c r="O234" i="4"/>
  <c r="O245" i="4" s="1"/>
  <c r="O256" i="4" s="1"/>
  <c r="N234" i="4"/>
  <c r="N245" i="4" s="1"/>
  <c r="N256" i="4" s="1"/>
  <c r="M234" i="4"/>
  <c r="M245" i="4" s="1"/>
  <c r="M256" i="4" s="1"/>
  <c r="L234" i="4"/>
  <c r="L245" i="4" s="1"/>
  <c r="L256" i="4" s="1"/>
  <c r="K234" i="4"/>
  <c r="K245" i="4" s="1"/>
  <c r="K256" i="4" s="1"/>
  <c r="J234" i="4"/>
  <c r="J245" i="4" s="1"/>
  <c r="J256" i="4" s="1"/>
  <c r="I234" i="4"/>
  <c r="I245" i="4" s="1"/>
  <c r="I256" i="4" s="1"/>
  <c r="H234" i="4"/>
  <c r="H245" i="4" s="1"/>
  <c r="H256" i="4" s="1"/>
  <c r="G234" i="4"/>
  <c r="G245" i="4" s="1"/>
  <c r="G256" i="4" s="1"/>
  <c r="F234" i="4"/>
  <c r="F245" i="4" s="1"/>
  <c r="F256" i="4" s="1"/>
  <c r="E234" i="4"/>
  <c r="E245" i="4" s="1"/>
  <c r="E256" i="4" s="1"/>
  <c r="D234" i="4"/>
  <c r="D245" i="4" s="1"/>
  <c r="S233" i="4"/>
  <c r="S238" i="4" s="1"/>
  <c r="S249" i="4" s="1"/>
  <c r="S260" i="4" s="1"/>
  <c r="R233" i="4"/>
  <c r="R238" i="4" s="1"/>
  <c r="R249" i="4" s="1"/>
  <c r="R260" i="4" s="1"/>
  <c r="Q233" i="4"/>
  <c r="Q244" i="4" s="1"/>
  <c r="P233" i="4"/>
  <c r="P244" i="4" s="1"/>
  <c r="O233" i="4"/>
  <c r="O244" i="4" s="1"/>
  <c r="N233" i="4"/>
  <c r="N244" i="4" s="1"/>
  <c r="N255" i="4" s="1"/>
  <c r="M233" i="4"/>
  <c r="M244" i="4" s="1"/>
  <c r="M255" i="4" s="1"/>
  <c r="L233" i="4"/>
  <c r="L244" i="4" s="1"/>
  <c r="L255" i="4" s="1"/>
  <c r="K233" i="4"/>
  <c r="K238" i="4" s="1"/>
  <c r="J233" i="4"/>
  <c r="J238" i="4" s="1"/>
  <c r="I233" i="4"/>
  <c r="I238" i="4" s="1"/>
  <c r="I249" i="4" s="1"/>
  <c r="I260" i="4" s="1"/>
  <c r="H233" i="4"/>
  <c r="H238" i="4" s="1"/>
  <c r="H249" i="4" s="1"/>
  <c r="H260" i="4" s="1"/>
  <c r="G233" i="4"/>
  <c r="G238" i="4" s="1"/>
  <c r="G249" i="4" s="1"/>
  <c r="G260" i="4" s="1"/>
  <c r="F233" i="4"/>
  <c r="F238" i="4" s="1"/>
  <c r="F249" i="4" s="1"/>
  <c r="F260" i="4" s="1"/>
  <c r="E233" i="4"/>
  <c r="E244" i="4" s="1"/>
  <c r="E255" i="4" s="1"/>
  <c r="D233" i="4"/>
  <c r="D244" i="4" s="1"/>
  <c r="U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S223" i="4"/>
  <c r="R223" i="4"/>
  <c r="Q223" i="4"/>
  <c r="P223" i="4"/>
  <c r="P227" i="4" s="1"/>
  <c r="O223" i="4"/>
  <c r="O227" i="4" s="1"/>
  <c r="N223" i="4"/>
  <c r="M223" i="4"/>
  <c r="M227" i="4" s="1"/>
  <c r="L223" i="4"/>
  <c r="K223" i="4"/>
  <c r="J223" i="4"/>
  <c r="I223" i="4"/>
  <c r="H223" i="4"/>
  <c r="G223" i="4"/>
  <c r="F223" i="4"/>
  <c r="E223" i="4"/>
  <c r="D223" i="4"/>
  <c r="D227" i="4" s="1"/>
  <c r="S222" i="4"/>
  <c r="S227" i="4" s="1"/>
  <c r="R222" i="4"/>
  <c r="R227" i="4" s="1"/>
  <c r="Q222" i="4"/>
  <c r="Q227" i="4" s="1"/>
  <c r="P222" i="4"/>
  <c r="O222" i="4"/>
  <c r="N222" i="4"/>
  <c r="N227" i="4" s="1"/>
  <c r="M222" i="4"/>
  <c r="L222" i="4"/>
  <c r="L227" i="4" s="1"/>
  <c r="K222" i="4"/>
  <c r="K227" i="4" s="1"/>
  <c r="J222" i="4"/>
  <c r="J227" i="4" s="1"/>
  <c r="I222" i="4"/>
  <c r="I227" i="4" s="1"/>
  <c r="H222" i="4"/>
  <c r="H227" i="4" s="1"/>
  <c r="G222" i="4"/>
  <c r="G227" i="4" s="1"/>
  <c r="F222" i="4"/>
  <c r="F227" i="4" s="1"/>
  <c r="E222" i="4"/>
  <c r="E227" i="4" s="1"/>
  <c r="D222" i="4"/>
  <c r="P207" i="4"/>
  <c r="G207" i="4"/>
  <c r="S205" i="4"/>
  <c r="R205" i="4"/>
  <c r="P205" i="4"/>
  <c r="G205" i="4"/>
  <c r="F205" i="4"/>
  <c r="D205" i="4"/>
  <c r="M204" i="4"/>
  <c r="L204" i="4"/>
  <c r="J204" i="4"/>
  <c r="N203" i="4"/>
  <c r="J203" i="4"/>
  <c r="P197" i="4"/>
  <c r="S196" i="4"/>
  <c r="S207" i="4" s="1"/>
  <c r="R196" i="4"/>
  <c r="R207" i="4" s="1"/>
  <c r="Q196" i="4"/>
  <c r="Q207" i="4" s="1"/>
  <c r="P196" i="4"/>
  <c r="O196" i="4"/>
  <c r="N196" i="4"/>
  <c r="M196" i="4"/>
  <c r="L196" i="4"/>
  <c r="K196" i="4"/>
  <c r="J196" i="4"/>
  <c r="J207" i="4" s="1"/>
  <c r="I196" i="4"/>
  <c r="H196" i="4"/>
  <c r="H207" i="4" s="1"/>
  <c r="G196" i="4"/>
  <c r="F196" i="4"/>
  <c r="F207" i="4" s="1"/>
  <c r="E196" i="4"/>
  <c r="D196" i="4"/>
  <c r="D207" i="4" s="1"/>
  <c r="S195" i="4"/>
  <c r="R195" i="4"/>
  <c r="Q195" i="4"/>
  <c r="Q206" i="4" s="1"/>
  <c r="P195" i="4"/>
  <c r="P206" i="4" s="1"/>
  <c r="O195" i="4"/>
  <c r="N195" i="4"/>
  <c r="M195" i="4"/>
  <c r="L195" i="4"/>
  <c r="K195" i="4"/>
  <c r="J195" i="4"/>
  <c r="I195" i="4"/>
  <c r="H195" i="4"/>
  <c r="G195" i="4"/>
  <c r="F195" i="4"/>
  <c r="E195" i="4"/>
  <c r="D195" i="4"/>
  <c r="S194" i="4"/>
  <c r="R194" i="4"/>
  <c r="Q194" i="4"/>
  <c r="Q205" i="4" s="1"/>
  <c r="P194" i="4"/>
  <c r="O194" i="4"/>
  <c r="O205" i="4" s="1"/>
  <c r="N194" i="4"/>
  <c r="N205" i="4" s="1"/>
  <c r="M194" i="4"/>
  <c r="M205" i="4" s="1"/>
  <c r="L194" i="4"/>
  <c r="L205" i="4" s="1"/>
  <c r="K194" i="4"/>
  <c r="K205" i="4" s="1"/>
  <c r="J194" i="4"/>
  <c r="J205" i="4" s="1"/>
  <c r="I194" i="4"/>
  <c r="I205" i="4" s="1"/>
  <c r="H194" i="4"/>
  <c r="H205" i="4" s="1"/>
  <c r="G194" i="4"/>
  <c r="F194" i="4"/>
  <c r="T194" i="4" s="1"/>
  <c r="T205" i="4" s="1"/>
  <c r="E194" i="4"/>
  <c r="E205" i="4" s="1"/>
  <c r="D194" i="4"/>
  <c r="S193" i="4"/>
  <c r="S204" i="4" s="1"/>
  <c r="R193" i="4"/>
  <c r="R204" i="4" s="1"/>
  <c r="Q193" i="4"/>
  <c r="Q204" i="4" s="1"/>
  <c r="P193" i="4"/>
  <c r="P204" i="4" s="1"/>
  <c r="O193" i="4"/>
  <c r="O204" i="4" s="1"/>
  <c r="N193" i="4"/>
  <c r="N204" i="4" s="1"/>
  <c r="M193" i="4"/>
  <c r="L193" i="4"/>
  <c r="K193" i="4"/>
  <c r="K204" i="4" s="1"/>
  <c r="J193" i="4"/>
  <c r="I193" i="4"/>
  <c r="I204" i="4" s="1"/>
  <c r="H193" i="4"/>
  <c r="H204" i="4" s="1"/>
  <c r="G193" i="4"/>
  <c r="G204" i="4" s="1"/>
  <c r="F193" i="4"/>
  <c r="F204" i="4" s="1"/>
  <c r="E193" i="4"/>
  <c r="E204" i="4" s="1"/>
  <c r="D193" i="4"/>
  <c r="S192" i="4"/>
  <c r="R192" i="4"/>
  <c r="Q192" i="4"/>
  <c r="P192" i="4"/>
  <c r="O192" i="4"/>
  <c r="N192" i="4"/>
  <c r="M192" i="4"/>
  <c r="L192" i="4"/>
  <c r="L203" i="4" s="1"/>
  <c r="K192" i="4"/>
  <c r="K203" i="4" s="1"/>
  <c r="J192" i="4"/>
  <c r="I192" i="4"/>
  <c r="I203" i="4" s="1"/>
  <c r="H192" i="4"/>
  <c r="H203" i="4" s="1"/>
  <c r="G192" i="4"/>
  <c r="G203" i="4" s="1"/>
  <c r="F192" i="4"/>
  <c r="E192" i="4"/>
  <c r="E203" i="4" s="1"/>
  <c r="D192" i="4"/>
  <c r="D203" i="4" s="1"/>
  <c r="S186" i="4"/>
  <c r="S197" i="4" s="1"/>
  <c r="S208" i="4" s="1"/>
  <c r="R186" i="4"/>
  <c r="R197" i="4" s="1"/>
  <c r="R208" i="4" s="1"/>
  <c r="Q186" i="4"/>
  <c r="Q197" i="4" s="1"/>
  <c r="Q208" i="4" s="1"/>
  <c r="P186" i="4"/>
  <c r="O186" i="4"/>
  <c r="O197" i="4" s="1"/>
  <c r="O208" i="4" s="1"/>
  <c r="N186" i="4"/>
  <c r="N197" i="4" s="1"/>
  <c r="N208" i="4" s="1"/>
  <c r="M186" i="4"/>
  <c r="M197" i="4" s="1"/>
  <c r="M208" i="4" s="1"/>
  <c r="L186" i="4"/>
  <c r="L197" i="4" s="1"/>
  <c r="K186" i="4"/>
  <c r="K197" i="4" s="1"/>
  <c r="K208" i="4" s="1"/>
  <c r="J186" i="4"/>
  <c r="J197" i="4" s="1"/>
  <c r="J208" i="4" s="1"/>
  <c r="I186" i="4"/>
  <c r="I197" i="4" s="1"/>
  <c r="I208" i="4" s="1"/>
  <c r="H186" i="4"/>
  <c r="G186" i="4"/>
  <c r="G197" i="4" s="1"/>
  <c r="G208" i="4" s="1"/>
  <c r="F186" i="4"/>
  <c r="F197" i="4" s="1"/>
  <c r="F208" i="4" s="1"/>
  <c r="E186" i="4"/>
  <c r="E197" i="4" s="1"/>
  <c r="D186" i="4"/>
  <c r="U185" i="4"/>
  <c r="T185" i="4"/>
  <c r="U184" i="4"/>
  <c r="T184" i="4"/>
  <c r="U183" i="4"/>
  <c r="T183" i="4"/>
  <c r="U182" i="4"/>
  <c r="T182" i="4"/>
  <c r="U181" i="4"/>
  <c r="T181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T175" i="4" s="1"/>
  <c r="G175" i="4"/>
  <c r="F175" i="4"/>
  <c r="E175" i="4"/>
  <c r="D175" i="4"/>
  <c r="U174" i="4"/>
  <c r="T174" i="4"/>
  <c r="U173" i="4"/>
  <c r="T173" i="4"/>
  <c r="U172" i="4"/>
  <c r="T172" i="4"/>
  <c r="U171" i="4"/>
  <c r="T171" i="4"/>
  <c r="U170" i="4"/>
  <c r="T170" i="4"/>
  <c r="H155" i="4"/>
  <c r="F155" i="4"/>
  <c r="Q153" i="4"/>
  <c r="O153" i="4"/>
  <c r="E153" i="4"/>
  <c r="K152" i="4"/>
  <c r="I152" i="4"/>
  <c r="I151" i="4"/>
  <c r="O145" i="4"/>
  <c r="O156" i="4" s="1"/>
  <c r="S144" i="4"/>
  <c r="S155" i="4" s="1"/>
  <c r="R144" i="4"/>
  <c r="R155" i="4" s="1"/>
  <c r="Q144" i="4"/>
  <c r="Q155" i="4" s="1"/>
  <c r="P144" i="4"/>
  <c r="P155" i="4" s="1"/>
  <c r="O144" i="4"/>
  <c r="N144" i="4"/>
  <c r="M144" i="4"/>
  <c r="L144" i="4"/>
  <c r="K144" i="4"/>
  <c r="J144" i="4"/>
  <c r="J155" i="4" s="1"/>
  <c r="I144" i="4"/>
  <c r="U144" i="4" s="1"/>
  <c r="U155" i="4" s="1"/>
  <c r="H144" i="4"/>
  <c r="G144" i="4"/>
  <c r="G155" i="4" s="1"/>
  <c r="F144" i="4"/>
  <c r="E144" i="4"/>
  <c r="D144" i="4"/>
  <c r="D155" i="4" s="1"/>
  <c r="S143" i="4"/>
  <c r="R143" i="4"/>
  <c r="Q143" i="4"/>
  <c r="Q154" i="4" s="1"/>
  <c r="P143" i="4"/>
  <c r="P154" i="4" s="1"/>
  <c r="O143" i="4"/>
  <c r="N143" i="4"/>
  <c r="M143" i="4"/>
  <c r="L143" i="4"/>
  <c r="K143" i="4"/>
  <c r="J143" i="4"/>
  <c r="I143" i="4"/>
  <c r="H143" i="4"/>
  <c r="G143" i="4"/>
  <c r="F143" i="4"/>
  <c r="E143" i="4"/>
  <c r="D143" i="4"/>
  <c r="U142" i="4"/>
  <c r="U153" i="4" s="1"/>
  <c r="S142" i="4"/>
  <c r="S153" i="4" s="1"/>
  <c r="R142" i="4"/>
  <c r="R153" i="4" s="1"/>
  <c r="Q142" i="4"/>
  <c r="P142" i="4"/>
  <c r="P153" i="4" s="1"/>
  <c r="O142" i="4"/>
  <c r="N142" i="4"/>
  <c r="N153" i="4" s="1"/>
  <c r="M142" i="4"/>
  <c r="M153" i="4" s="1"/>
  <c r="L142" i="4"/>
  <c r="L153" i="4" s="1"/>
  <c r="K142" i="4"/>
  <c r="K153" i="4" s="1"/>
  <c r="J142" i="4"/>
  <c r="J153" i="4" s="1"/>
  <c r="I142" i="4"/>
  <c r="I153" i="4" s="1"/>
  <c r="H142" i="4"/>
  <c r="H153" i="4" s="1"/>
  <c r="G142" i="4"/>
  <c r="G153" i="4" s="1"/>
  <c r="F142" i="4"/>
  <c r="F153" i="4" s="1"/>
  <c r="E142" i="4"/>
  <c r="D142" i="4"/>
  <c r="D153" i="4" s="1"/>
  <c r="S141" i="4"/>
  <c r="S152" i="4" s="1"/>
  <c r="R141" i="4"/>
  <c r="R152" i="4" s="1"/>
  <c r="Q141" i="4"/>
  <c r="Q152" i="4" s="1"/>
  <c r="P141" i="4"/>
  <c r="P152" i="4" s="1"/>
  <c r="O141" i="4"/>
  <c r="O152" i="4" s="1"/>
  <c r="N141" i="4"/>
  <c r="N152" i="4" s="1"/>
  <c r="M141" i="4"/>
  <c r="M152" i="4" s="1"/>
  <c r="L141" i="4"/>
  <c r="L152" i="4" s="1"/>
  <c r="K141" i="4"/>
  <c r="J141" i="4"/>
  <c r="J152" i="4" s="1"/>
  <c r="I141" i="4"/>
  <c r="H141" i="4"/>
  <c r="H152" i="4" s="1"/>
  <c r="G141" i="4"/>
  <c r="G152" i="4" s="1"/>
  <c r="F141" i="4"/>
  <c r="F152" i="4" s="1"/>
  <c r="E141" i="4"/>
  <c r="E152" i="4" s="1"/>
  <c r="D141" i="4"/>
  <c r="D152" i="4" s="1"/>
  <c r="S140" i="4"/>
  <c r="R140" i="4"/>
  <c r="Q140" i="4"/>
  <c r="P140" i="4"/>
  <c r="O140" i="4"/>
  <c r="N140" i="4"/>
  <c r="N151" i="4" s="1"/>
  <c r="M140" i="4"/>
  <c r="L140" i="4"/>
  <c r="L151" i="4" s="1"/>
  <c r="K140" i="4"/>
  <c r="K151" i="4" s="1"/>
  <c r="J140" i="4"/>
  <c r="J151" i="4" s="1"/>
  <c r="I140" i="4"/>
  <c r="U140" i="4" s="1"/>
  <c r="U151" i="4" s="1"/>
  <c r="H140" i="4"/>
  <c r="H151" i="4" s="1"/>
  <c r="G140" i="4"/>
  <c r="G151" i="4" s="1"/>
  <c r="F140" i="4"/>
  <c r="F151" i="4" s="1"/>
  <c r="E140" i="4"/>
  <c r="E151" i="4" s="1"/>
  <c r="D140" i="4"/>
  <c r="D151" i="4" s="1"/>
  <c r="S134" i="4"/>
  <c r="S145" i="4" s="1"/>
  <c r="S156" i="4" s="1"/>
  <c r="R134" i="4"/>
  <c r="R145" i="4" s="1"/>
  <c r="R156" i="4" s="1"/>
  <c r="Q134" i="4"/>
  <c r="Q145" i="4" s="1"/>
  <c r="Q156" i="4" s="1"/>
  <c r="P134" i="4"/>
  <c r="P145" i="4" s="1"/>
  <c r="O134" i="4"/>
  <c r="N134" i="4"/>
  <c r="N145" i="4" s="1"/>
  <c r="N156" i="4" s="1"/>
  <c r="M134" i="4"/>
  <c r="M145" i="4" s="1"/>
  <c r="M156" i="4" s="1"/>
  <c r="L134" i="4"/>
  <c r="L145" i="4" s="1"/>
  <c r="K134" i="4"/>
  <c r="K145" i="4" s="1"/>
  <c r="K156" i="4" s="1"/>
  <c r="J134" i="4"/>
  <c r="J145" i="4" s="1"/>
  <c r="J156" i="4" s="1"/>
  <c r="I134" i="4"/>
  <c r="I145" i="4" s="1"/>
  <c r="I156" i="4" s="1"/>
  <c r="H134" i="4"/>
  <c r="H145" i="4" s="1"/>
  <c r="H156" i="4" s="1"/>
  <c r="G134" i="4"/>
  <c r="G145" i="4" s="1"/>
  <c r="G156" i="4" s="1"/>
  <c r="F134" i="4"/>
  <c r="F145" i="4" s="1"/>
  <c r="F156" i="4" s="1"/>
  <c r="E134" i="4"/>
  <c r="E145" i="4" s="1"/>
  <c r="D134" i="4"/>
  <c r="U133" i="4"/>
  <c r="U237" i="4" s="1"/>
  <c r="T133" i="4"/>
  <c r="U132" i="4"/>
  <c r="T132" i="4"/>
  <c r="U131" i="4"/>
  <c r="T131" i="4"/>
  <c r="U130" i="4"/>
  <c r="T130" i="4"/>
  <c r="U129" i="4"/>
  <c r="T129" i="4"/>
  <c r="S123" i="4"/>
  <c r="R123" i="4"/>
  <c r="Q123" i="4"/>
  <c r="P123" i="4"/>
  <c r="O123" i="4"/>
  <c r="N123" i="4"/>
  <c r="M123" i="4"/>
  <c r="L123" i="4"/>
  <c r="K123" i="4"/>
  <c r="J123" i="4"/>
  <c r="I123" i="4"/>
  <c r="U123" i="4" s="1"/>
  <c r="H123" i="4"/>
  <c r="G123" i="4"/>
  <c r="F123" i="4"/>
  <c r="E123" i="4"/>
  <c r="D123" i="4"/>
  <c r="T123" i="4" s="1"/>
  <c r="U122" i="4"/>
  <c r="T122" i="4"/>
  <c r="U121" i="4"/>
  <c r="T121" i="4"/>
  <c r="U120" i="4"/>
  <c r="T120" i="4"/>
  <c r="U119" i="4"/>
  <c r="T119" i="4"/>
  <c r="U118" i="4"/>
  <c r="U222" i="4" s="1"/>
  <c r="T118" i="4"/>
  <c r="G103" i="4"/>
  <c r="D103" i="4"/>
  <c r="R101" i="4"/>
  <c r="P101" i="4"/>
  <c r="F101" i="4"/>
  <c r="D101" i="4"/>
  <c r="L100" i="4"/>
  <c r="J100" i="4"/>
  <c r="N99" i="4"/>
  <c r="S92" i="4"/>
  <c r="S103" i="4" s="1"/>
  <c r="R92" i="4"/>
  <c r="R103" i="4" s="1"/>
  <c r="Q92" i="4"/>
  <c r="Q103" i="4" s="1"/>
  <c r="P92" i="4"/>
  <c r="P103" i="4" s="1"/>
  <c r="O92" i="4"/>
  <c r="N92" i="4"/>
  <c r="M92" i="4"/>
  <c r="L92" i="4"/>
  <c r="K92" i="4"/>
  <c r="J92" i="4"/>
  <c r="J103" i="4" s="1"/>
  <c r="I92" i="4"/>
  <c r="H92" i="4"/>
  <c r="H103" i="4" s="1"/>
  <c r="G92" i="4"/>
  <c r="F92" i="4"/>
  <c r="F103" i="4" s="1"/>
  <c r="E92" i="4"/>
  <c r="D92" i="4"/>
  <c r="U92" i="4" s="1"/>
  <c r="U103" i="4" s="1"/>
  <c r="S91" i="4"/>
  <c r="S102" i="4" s="1"/>
  <c r="R91" i="4"/>
  <c r="R102" i="4" s="1"/>
  <c r="Q91" i="4"/>
  <c r="Q102" i="4" s="1"/>
  <c r="P91" i="4"/>
  <c r="P102" i="4" s="1"/>
  <c r="O91" i="4"/>
  <c r="N91" i="4"/>
  <c r="M91" i="4"/>
  <c r="L91" i="4"/>
  <c r="K91" i="4"/>
  <c r="J91" i="4"/>
  <c r="I91" i="4"/>
  <c r="H91" i="4"/>
  <c r="G91" i="4"/>
  <c r="F91" i="4"/>
  <c r="E91" i="4"/>
  <c r="T91" i="4" s="1"/>
  <c r="T102" i="4" s="1"/>
  <c r="D91" i="4"/>
  <c r="S90" i="4"/>
  <c r="S101" i="4" s="1"/>
  <c r="R90" i="4"/>
  <c r="Q90" i="4"/>
  <c r="Q101" i="4" s="1"/>
  <c r="P90" i="4"/>
  <c r="O90" i="4"/>
  <c r="O101" i="4" s="1"/>
  <c r="N90" i="4"/>
  <c r="N101" i="4" s="1"/>
  <c r="M90" i="4"/>
  <c r="M101" i="4" s="1"/>
  <c r="L90" i="4"/>
  <c r="L101" i="4" s="1"/>
  <c r="K90" i="4"/>
  <c r="K101" i="4" s="1"/>
  <c r="J90" i="4"/>
  <c r="J101" i="4" s="1"/>
  <c r="I90" i="4"/>
  <c r="I101" i="4" s="1"/>
  <c r="H90" i="4"/>
  <c r="G90" i="4"/>
  <c r="F90" i="4"/>
  <c r="E90" i="4"/>
  <c r="E101" i="4" s="1"/>
  <c r="D90" i="4"/>
  <c r="S89" i="4"/>
  <c r="S100" i="4" s="1"/>
  <c r="R89" i="4"/>
  <c r="R100" i="4" s="1"/>
  <c r="Q89" i="4"/>
  <c r="Q100" i="4" s="1"/>
  <c r="P89" i="4"/>
  <c r="P100" i="4" s="1"/>
  <c r="O89" i="4"/>
  <c r="O100" i="4" s="1"/>
  <c r="N89" i="4"/>
  <c r="N100" i="4" s="1"/>
  <c r="M89" i="4"/>
  <c r="M100" i="4" s="1"/>
  <c r="L89" i="4"/>
  <c r="K89" i="4"/>
  <c r="K100" i="4" s="1"/>
  <c r="J89" i="4"/>
  <c r="I89" i="4"/>
  <c r="I100" i="4" s="1"/>
  <c r="H89" i="4"/>
  <c r="H100" i="4" s="1"/>
  <c r="G89" i="4"/>
  <c r="G100" i="4" s="1"/>
  <c r="F89" i="4"/>
  <c r="F100" i="4" s="1"/>
  <c r="E89" i="4"/>
  <c r="D89" i="4"/>
  <c r="D100" i="4" s="1"/>
  <c r="S88" i="4"/>
  <c r="R88" i="4"/>
  <c r="R99" i="4" s="1"/>
  <c r="Q88" i="4"/>
  <c r="P88" i="4"/>
  <c r="O88" i="4"/>
  <c r="N88" i="4"/>
  <c r="M88" i="4"/>
  <c r="L88" i="4"/>
  <c r="L99" i="4" s="1"/>
  <c r="K88" i="4"/>
  <c r="K99" i="4" s="1"/>
  <c r="J88" i="4"/>
  <c r="J99" i="4" s="1"/>
  <c r="I88" i="4"/>
  <c r="I99" i="4" s="1"/>
  <c r="H88" i="4"/>
  <c r="U88" i="4" s="1"/>
  <c r="U99" i="4" s="1"/>
  <c r="G88" i="4"/>
  <c r="G99" i="4" s="1"/>
  <c r="F88" i="4"/>
  <c r="F99" i="4" s="1"/>
  <c r="E88" i="4"/>
  <c r="E99" i="4" s="1"/>
  <c r="D88" i="4"/>
  <c r="D99" i="4" s="1"/>
  <c r="S82" i="4"/>
  <c r="S93" i="4" s="1"/>
  <c r="S104" i="4" s="1"/>
  <c r="R82" i="4"/>
  <c r="R93" i="4" s="1"/>
  <c r="R104" i="4" s="1"/>
  <c r="Q82" i="4"/>
  <c r="Q93" i="4" s="1"/>
  <c r="Q104" i="4" s="1"/>
  <c r="P82" i="4"/>
  <c r="P93" i="4" s="1"/>
  <c r="O82" i="4"/>
  <c r="O93" i="4" s="1"/>
  <c r="O104" i="4" s="1"/>
  <c r="N82" i="4"/>
  <c r="N93" i="4" s="1"/>
  <c r="N104" i="4" s="1"/>
  <c r="M82" i="4"/>
  <c r="M93" i="4" s="1"/>
  <c r="M104" i="4" s="1"/>
  <c r="L82" i="4"/>
  <c r="L93" i="4" s="1"/>
  <c r="K82" i="4"/>
  <c r="K93" i="4" s="1"/>
  <c r="K104" i="4" s="1"/>
  <c r="J82" i="4"/>
  <c r="J93" i="4" s="1"/>
  <c r="J104" i="4" s="1"/>
  <c r="I82" i="4"/>
  <c r="I93" i="4" s="1"/>
  <c r="I104" i="4" s="1"/>
  <c r="H82" i="4"/>
  <c r="H93" i="4" s="1"/>
  <c r="H104" i="4" s="1"/>
  <c r="G82" i="4"/>
  <c r="G93" i="4" s="1"/>
  <c r="G104" i="4" s="1"/>
  <c r="F82" i="4"/>
  <c r="F93" i="4" s="1"/>
  <c r="F104" i="4" s="1"/>
  <c r="E82" i="4"/>
  <c r="T82" i="4" s="1"/>
  <c r="D82" i="4"/>
  <c r="U81" i="4"/>
  <c r="T81" i="4"/>
  <c r="U80" i="4"/>
  <c r="T80" i="4"/>
  <c r="U79" i="4"/>
  <c r="T79" i="4"/>
  <c r="U78" i="4"/>
  <c r="T78" i="4"/>
  <c r="U77" i="4"/>
  <c r="U233" i="4" s="1"/>
  <c r="T77" i="4"/>
  <c r="U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T71" i="4" s="1"/>
  <c r="U70" i="4"/>
  <c r="T70" i="4"/>
  <c r="U69" i="4"/>
  <c r="T69" i="4"/>
  <c r="U68" i="4"/>
  <c r="U224" i="4" s="1"/>
  <c r="T68" i="4"/>
  <c r="U67" i="4"/>
  <c r="T67" i="4"/>
  <c r="U66" i="4"/>
  <c r="T66" i="4"/>
  <c r="J51" i="4"/>
  <c r="G51" i="4"/>
  <c r="S49" i="4"/>
  <c r="I49" i="4"/>
  <c r="G49" i="4"/>
  <c r="O48" i="4"/>
  <c r="M48" i="4"/>
  <c r="R47" i="4"/>
  <c r="S40" i="4"/>
  <c r="S51" i="4" s="1"/>
  <c r="R40" i="4"/>
  <c r="R51" i="4" s="1"/>
  <c r="Q40" i="4"/>
  <c r="Q51" i="4" s="1"/>
  <c r="P40" i="4"/>
  <c r="P51" i="4" s="1"/>
  <c r="O40" i="4"/>
  <c r="N40" i="4"/>
  <c r="M40" i="4"/>
  <c r="L40" i="4"/>
  <c r="K40" i="4"/>
  <c r="J40" i="4"/>
  <c r="I40" i="4"/>
  <c r="H40" i="4"/>
  <c r="H51" i="4" s="1"/>
  <c r="G40" i="4"/>
  <c r="F40" i="4"/>
  <c r="F51" i="4" s="1"/>
  <c r="E40" i="4"/>
  <c r="E51" i="4" s="1"/>
  <c r="D40" i="4"/>
  <c r="D51" i="4" s="1"/>
  <c r="S39" i="4"/>
  <c r="S50" i="4" s="1"/>
  <c r="R39" i="4"/>
  <c r="R50" i="4" s="1"/>
  <c r="Q39" i="4"/>
  <c r="Q50" i="4" s="1"/>
  <c r="P39" i="4"/>
  <c r="P50" i="4" s="1"/>
  <c r="O39" i="4"/>
  <c r="N39" i="4"/>
  <c r="M39" i="4"/>
  <c r="L39" i="4"/>
  <c r="K39" i="4"/>
  <c r="J39" i="4"/>
  <c r="I39" i="4"/>
  <c r="H39" i="4"/>
  <c r="T39" i="4" s="1"/>
  <c r="T50" i="4" s="1"/>
  <c r="G39" i="4"/>
  <c r="F39" i="4"/>
  <c r="E39" i="4"/>
  <c r="D39" i="4"/>
  <c r="S38" i="4"/>
  <c r="R38" i="4"/>
  <c r="R49" i="4" s="1"/>
  <c r="Q38" i="4"/>
  <c r="Q49" i="4" s="1"/>
  <c r="P38" i="4"/>
  <c r="P49" i="4" s="1"/>
  <c r="O38" i="4"/>
  <c r="O49" i="4" s="1"/>
  <c r="N38" i="4"/>
  <c r="N49" i="4" s="1"/>
  <c r="M38" i="4"/>
  <c r="M49" i="4" s="1"/>
  <c r="L38" i="4"/>
  <c r="L49" i="4" s="1"/>
  <c r="K38" i="4"/>
  <c r="K49" i="4" s="1"/>
  <c r="J38" i="4"/>
  <c r="J49" i="4" s="1"/>
  <c r="I38" i="4"/>
  <c r="H38" i="4"/>
  <c r="H49" i="4" s="1"/>
  <c r="G38" i="4"/>
  <c r="F38" i="4"/>
  <c r="F49" i="4" s="1"/>
  <c r="E38" i="4"/>
  <c r="E49" i="4" s="1"/>
  <c r="D38" i="4"/>
  <c r="D49" i="4" s="1"/>
  <c r="S37" i="4"/>
  <c r="S48" i="4" s="1"/>
  <c r="R37" i="4"/>
  <c r="R48" i="4" s="1"/>
  <c r="Q37" i="4"/>
  <c r="Q48" i="4" s="1"/>
  <c r="P37" i="4"/>
  <c r="P48" i="4" s="1"/>
  <c r="O37" i="4"/>
  <c r="N37" i="4"/>
  <c r="N48" i="4" s="1"/>
  <c r="M37" i="4"/>
  <c r="L37" i="4"/>
  <c r="L48" i="4" s="1"/>
  <c r="K37" i="4"/>
  <c r="K48" i="4" s="1"/>
  <c r="J37" i="4"/>
  <c r="J48" i="4" s="1"/>
  <c r="I37" i="4"/>
  <c r="I48" i="4" s="1"/>
  <c r="H37" i="4"/>
  <c r="H48" i="4" s="1"/>
  <c r="G37" i="4"/>
  <c r="G48" i="4" s="1"/>
  <c r="F37" i="4"/>
  <c r="F48" i="4" s="1"/>
  <c r="E37" i="4"/>
  <c r="E48" i="4" s="1"/>
  <c r="D37" i="4"/>
  <c r="D48" i="4" s="1"/>
  <c r="S36" i="4"/>
  <c r="R36" i="4"/>
  <c r="Q36" i="4"/>
  <c r="P36" i="4"/>
  <c r="O36" i="4"/>
  <c r="N36" i="4"/>
  <c r="N47" i="4" s="1"/>
  <c r="M36" i="4"/>
  <c r="L36" i="4"/>
  <c r="L47" i="4" s="1"/>
  <c r="K36" i="4"/>
  <c r="K47" i="4" s="1"/>
  <c r="J36" i="4"/>
  <c r="J47" i="4" s="1"/>
  <c r="I36" i="4"/>
  <c r="I47" i="4" s="1"/>
  <c r="H36" i="4"/>
  <c r="H47" i="4" s="1"/>
  <c r="G36" i="4"/>
  <c r="G47" i="4" s="1"/>
  <c r="F36" i="4"/>
  <c r="F47" i="4" s="1"/>
  <c r="E36" i="4"/>
  <c r="E47" i="4" s="1"/>
  <c r="D36" i="4"/>
  <c r="D47" i="4" s="1"/>
  <c r="S30" i="4"/>
  <c r="S41" i="4" s="1"/>
  <c r="S52" i="4" s="1"/>
  <c r="R30" i="4"/>
  <c r="R41" i="4" s="1"/>
  <c r="R52" i="4" s="1"/>
  <c r="Q30" i="4"/>
  <c r="Q41" i="4" s="1"/>
  <c r="Q52" i="4" s="1"/>
  <c r="P30" i="4"/>
  <c r="P41" i="4" s="1"/>
  <c r="O30" i="4"/>
  <c r="O41" i="4" s="1"/>
  <c r="O52" i="4" s="1"/>
  <c r="N30" i="4"/>
  <c r="M30" i="4"/>
  <c r="M41" i="4" s="1"/>
  <c r="M52" i="4" s="1"/>
  <c r="L30" i="4"/>
  <c r="L41" i="4" s="1"/>
  <c r="K30" i="4"/>
  <c r="K41" i="4" s="1"/>
  <c r="K52" i="4" s="1"/>
  <c r="J30" i="4"/>
  <c r="J41" i="4" s="1"/>
  <c r="J52" i="4" s="1"/>
  <c r="I30" i="4"/>
  <c r="I41" i="4" s="1"/>
  <c r="I52" i="4" s="1"/>
  <c r="H30" i="4"/>
  <c r="T30" i="4" s="1"/>
  <c r="T41" i="4" s="1"/>
  <c r="T52" i="4" s="1"/>
  <c r="G30" i="4"/>
  <c r="G41" i="4" s="1"/>
  <c r="G52" i="4" s="1"/>
  <c r="F30" i="4"/>
  <c r="F41" i="4" s="1"/>
  <c r="F52" i="4" s="1"/>
  <c r="E30" i="4"/>
  <c r="E41" i="4" s="1"/>
  <c r="E52" i="4" s="1"/>
  <c r="D30" i="4"/>
  <c r="D41" i="4" s="1"/>
  <c r="U29" i="4"/>
  <c r="T29" i="4"/>
  <c r="T237" i="4" s="1"/>
  <c r="U28" i="4"/>
  <c r="U236" i="4" s="1"/>
  <c r="T28" i="4"/>
  <c r="T236" i="4" s="1"/>
  <c r="U27" i="4"/>
  <c r="T27" i="4"/>
  <c r="T235" i="4" s="1"/>
  <c r="U26" i="4"/>
  <c r="U234" i="4" s="1"/>
  <c r="T26" i="4"/>
  <c r="T234" i="4" s="1"/>
  <c r="U25" i="4"/>
  <c r="T25" i="4"/>
  <c r="T233" i="4" s="1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T19" i="4" s="1"/>
  <c r="E19" i="4"/>
  <c r="D19" i="4"/>
  <c r="U19" i="4" s="1"/>
  <c r="U18" i="4"/>
  <c r="T18" i="4"/>
  <c r="T226" i="4" s="1"/>
  <c r="U17" i="4"/>
  <c r="U225" i="4" s="1"/>
  <c r="T17" i="4"/>
  <c r="T225" i="4" s="1"/>
  <c r="U16" i="4"/>
  <c r="T16" i="4"/>
  <c r="T224" i="4" s="1"/>
  <c r="U15" i="4"/>
  <c r="U223" i="4" s="1"/>
  <c r="T15" i="4"/>
  <c r="U14" i="4"/>
  <c r="T14" i="4"/>
  <c r="T222" i="4" s="1"/>
  <c r="H5" i="4"/>
  <c r="H216" i="5" l="1"/>
  <c r="P54" i="3"/>
  <c r="G54" i="3"/>
  <c r="D52" i="4"/>
  <c r="H4" i="4"/>
  <c r="L52" i="4"/>
  <c r="U90" i="4"/>
  <c r="U101" i="4" s="1"/>
  <c r="U91" i="4"/>
  <c r="U102" i="4" s="1"/>
  <c r="P52" i="4"/>
  <c r="H7" i="4"/>
  <c r="H3" i="4"/>
  <c r="N41" i="4"/>
  <c r="N52" i="4" s="1"/>
  <c r="U186" i="4"/>
  <c r="U197" i="4" s="1"/>
  <c r="T186" i="4"/>
  <c r="T197" i="4" s="1"/>
  <c r="T208" i="4" s="1"/>
  <c r="D197" i="4"/>
  <c r="T37" i="4"/>
  <c r="T48" i="4" s="1"/>
  <c r="E100" i="4"/>
  <c r="T89" i="4"/>
  <c r="T100" i="4" s="1"/>
  <c r="T223" i="4"/>
  <c r="H110" i="4"/>
  <c r="L156" i="4"/>
  <c r="H197" i="4"/>
  <c r="H208" i="4" s="1"/>
  <c r="U195" i="4"/>
  <c r="U206" i="4" s="1"/>
  <c r="T195" i="4"/>
  <c r="T206" i="4" s="1"/>
  <c r="E208" i="4"/>
  <c r="H161" i="4"/>
  <c r="L104" i="4"/>
  <c r="H58" i="4"/>
  <c r="U143" i="4"/>
  <c r="U154" i="4" s="1"/>
  <c r="H41" i="4"/>
  <c r="H52" i="4" s="1"/>
  <c r="U245" i="4"/>
  <c r="U256" i="4" s="1"/>
  <c r="T245" i="4"/>
  <c r="D256" i="4"/>
  <c r="D255" i="4"/>
  <c r="U82" i="4"/>
  <c r="U93" i="4" s="1"/>
  <c r="H59" i="4"/>
  <c r="P104" i="4"/>
  <c r="E93" i="4"/>
  <c r="T192" i="4"/>
  <c r="T203" i="4" s="1"/>
  <c r="D259" i="4"/>
  <c r="T248" i="4"/>
  <c r="T259" i="4" s="1"/>
  <c r="U248" i="4"/>
  <c r="U259" i="4" s="1"/>
  <c r="T93" i="4"/>
  <c r="T104" i="4" s="1"/>
  <c r="J249" i="4"/>
  <c r="J260" i="4" s="1"/>
  <c r="U39" i="4"/>
  <c r="U50" i="4" s="1"/>
  <c r="U134" i="4"/>
  <c r="U145" i="4" s="1"/>
  <c r="P156" i="4"/>
  <c r="H111" i="4"/>
  <c r="H162" i="4"/>
  <c r="L208" i="4"/>
  <c r="D204" i="4"/>
  <c r="U193" i="4"/>
  <c r="U204" i="4" s="1"/>
  <c r="T193" i="4"/>
  <c r="T204" i="4" s="1"/>
  <c r="U227" i="4"/>
  <c r="T227" i="4"/>
  <c r="K249" i="4"/>
  <c r="K260" i="4" s="1"/>
  <c r="P208" i="4"/>
  <c r="H163" i="4"/>
  <c r="U247" i="4"/>
  <c r="U258" i="4" s="1"/>
  <c r="T247" i="4"/>
  <c r="T258" i="4" s="1"/>
  <c r="T90" i="4"/>
  <c r="T101" i="4" s="1"/>
  <c r="H109" i="4"/>
  <c r="E156" i="4"/>
  <c r="U175" i="4"/>
  <c r="U246" i="4"/>
  <c r="U257" i="4" s="1"/>
  <c r="D257" i="4"/>
  <c r="T246" i="4"/>
  <c r="T257" i="4" s="1"/>
  <c r="I244" i="4"/>
  <c r="I255" i="4" s="1"/>
  <c r="D93" i="4"/>
  <c r="T140" i="4"/>
  <c r="T151" i="4" s="1"/>
  <c r="T142" i="4"/>
  <c r="T153" i="4" s="1"/>
  <c r="T144" i="4"/>
  <c r="T155" i="4" s="1"/>
  <c r="U192" i="4"/>
  <c r="U203" i="4" s="1"/>
  <c r="U194" i="4"/>
  <c r="U205" i="4" s="1"/>
  <c r="U196" i="4"/>
  <c r="U207" i="4" s="1"/>
  <c r="L238" i="4"/>
  <c r="L249" i="4" s="1"/>
  <c r="F244" i="4"/>
  <c r="F255" i="4" s="1"/>
  <c r="R244" i="4"/>
  <c r="R255" i="4" s="1"/>
  <c r="M238" i="4"/>
  <c r="M249" i="4" s="1"/>
  <c r="M260" i="4" s="1"/>
  <c r="G244" i="4"/>
  <c r="G255" i="4" s="1"/>
  <c r="S244" i="4"/>
  <c r="U30" i="4"/>
  <c r="U41" i="4" s="1"/>
  <c r="U37" i="4"/>
  <c r="U48" i="4" s="1"/>
  <c r="D145" i="4"/>
  <c r="N238" i="4"/>
  <c r="N249" i="4" s="1"/>
  <c r="N260" i="4" s="1"/>
  <c r="H244" i="4"/>
  <c r="H255" i="4" s="1"/>
  <c r="G101" i="4"/>
  <c r="D238" i="4"/>
  <c r="P238" i="4"/>
  <c r="P249" i="4" s="1"/>
  <c r="J244" i="4"/>
  <c r="J255" i="4" s="1"/>
  <c r="U89" i="4"/>
  <c r="U100" i="4" s="1"/>
  <c r="H101" i="4"/>
  <c r="E238" i="4"/>
  <c r="E249" i="4" s="1"/>
  <c r="Q238" i="4"/>
  <c r="Q249" i="4" s="1"/>
  <c r="Q260" i="4" s="1"/>
  <c r="K244" i="4"/>
  <c r="K255" i="4" s="1"/>
  <c r="O238" i="4"/>
  <c r="O249" i="4" s="1"/>
  <c r="O260" i="4" s="1"/>
  <c r="T134" i="4"/>
  <c r="T145" i="4" s="1"/>
  <c r="T156" i="4" s="1"/>
  <c r="T141" i="4"/>
  <c r="T152" i="4" s="1"/>
  <c r="T143" i="4"/>
  <c r="T154" i="4" s="1"/>
  <c r="T36" i="4"/>
  <c r="T47" i="4" s="1"/>
  <c r="T38" i="4"/>
  <c r="T49" i="4" s="1"/>
  <c r="T40" i="4"/>
  <c r="T51" i="4" s="1"/>
  <c r="U141" i="4"/>
  <c r="U152" i="4" s="1"/>
  <c r="U36" i="4"/>
  <c r="U47" i="4" s="1"/>
  <c r="U38" i="4"/>
  <c r="U49" i="4" s="1"/>
  <c r="U40" i="4"/>
  <c r="U51" i="4" s="1"/>
  <c r="F203" i="4"/>
  <c r="T88" i="4"/>
  <c r="T99" i="4" s="1"/>
  <c r="T92" i="4"/>
  <c r="T103" i="4" s="1"/>
  <c r="H99" i="4"/>
  <c r="T196" i="4"/>
  <c r="T207" i="4" s="1"/>
  <c r="H56" i="4" l="1"/>
  <c r="H55" i="4"/>
  <c r="D104" i="4"/>
  <c r="D156" i="4"/>
  <c r="H108" i="4"/>
  <c r="H107" i="4"/>
  <c r="E260" i="4"/>
  <c r="H213" i="4"/>
  <c r="H60" i="4"/>
  <c r="U104" i="4"/>
  <c r="H164" i="4"/>
  <c r="U208" i="4"/>
  <c r="U52" i="4"/>
  <c r="H8" i="4"/>
  <c r="H112" i="4"/>
  <c r="U156" i="4"/>
  <c r="T244" i="4"/>
  <c r="T255" i="4" s="1"/>
  <c r="U244" i="4"/>
  <c r="U255" i="4" s="1"/>
  <c r="T256" i="4"/>
  <c r="H215" i="4"/>
  <c r="P260" i="4"/>
  <c r="U238" i="4"/>
  <c r="U249" i="4" s="1"/>
  <c r="T238" i="4"/>
  <c r="T249" i="4" s="1"/>
  <c r="T260" i="4" s="1"/>
  <c r="D249" i="4"/>
  <c r="H214" i="4"/>
  <c r="L260" i="4"/>
  <c r="H6" i="4"/>
  <c r="H57" i="4"/>
  <c r="E104" i="4"/>
  <c r="D208" i="4"/>
  <c r="H160" i="4"/>
  <c r="H159" i="4"/>
  <c r="U260" i="4" l="1"/>
  <c r="H216" i="4"/>
  <c r="D260" i="4"/>
  <c r="H212" i="4"/>
  <c r="H211" i="4"/>
  <c r="U133" i="2" l="1"/>
  <c r="T133" i="2"/>
  <c r="U132" i="2"/>
  <c r="T132" i="2"/>
  <c r="U131" i="2"/>
  <c r="T131" i="2"/>
  <c r="U130" i="2"/>
  <c r="T130" i="2"/>
  <c r="U129" i="2"/>
  <c r="T129" i="2"/>
  <c r="U133" i="1"/>
  <c r="T133" i="1"/>
  <c r="U132" i="1"/>
  <c r="T132" i="1"/>
  <c r="U131" i="1"/>
  <c r="T131" i="1"/>
  <c r="U130" i="1"/>
  <c r="T130" i="1"/>
  <c r="U129" i="1"/>
  <c r="T129" i="1"/>
  <c r="S144" i="1" l="1"/>
  <c r="S155" i="1" s="1"/>
  <c r="R144" i="1"/>
  <c r="R155" i="1" s="1"/>
  <c r="Q144" i="1"/>
  <c r="Q155" i="1" s="1"/>
  <c r="P144" i="1"/>
  <c r="P155" i="1" s="1"/>
  <c r="O144" i="1"/>
  <c r="N144" i="1"/>
  <c r="M144" i="1"/>
  <c r="L144" i="1"/>
  <c r="K144" i="1"/>
  <c r="J144" i="1"/>
  <c r="J155" i="1" s="1"/>
  <c r="I144" i="1"/>
  <c r="H144" i="1"/>
  <c r="H155" i="1" s="1"/>
  <c r="G144" i="1"/>
  <c r="G155" i="1" s="1"/>
  <c r="F144" i="1"/>
  <c r="F155" i="1" s="1"/>
  <c r="E144" i="1"/>
  <c r="D144" i="1"/>
  <c r="S143" i="1"/>
  <c r="R143" i="1"/>
  <c r="Q143" i="1"/>
  <c r="Q154" i="1" s="1"/>
  <c r="P143" i="1"/>
  <c r="P154" i="1" s="1"/>
  <c r="O143" i="1"/>
  <c r="N143" i="1"/>
  <c r="M143" i="1"/>
  <c r="L143" i="1"/>
  <c r="K143" i="1"/>
  <c r="J143" i="1"/>
  <c r="I143" i="1"/>
  <c r="H143" i="1"/>
  <c r="G143" i="1"/>
  <c r="F143" i="1"/>
  <c r="E143" i="1"/>
  <c r="D143" i="1"/>
  <c r="S142" i="1"/>
  <c r="S153" i="1" s="1"/>
  <c r="R142" i="1"/>
  <c r="R153" i="1" s="1"/>
  <c r="Q142" i="1"/>
  <c r="Q153" i="1" s="1"/>
  <c r="P142" i="1"/>
  <c r="P153" i="1" s="1"/>
  <c r="O142" i="1"/>
  <c r="O153" i="1" s="1"/>
  <c r="N142" i="1"/>
  <c r="N153" i="1" s="1"/>
  <c r="M142" i="1"/>
  <c r="M153" i="1" s="1"/>
  <c r="L142" i="1"/>
  <c r="L153" i="1" s="1"/>
  <c r="K142" i="1"/>
  <c r="K153" i="1" s="1"/>
  <c r="J142" i="1"/>
  <c r="J153" i="1" s="1"/>
  <c r="I142" i="1"/>
  <c r="I153" i="1" s="1"/>
  <c r="H142" i="1"/>
  <c r="H153" i="1" s="1"/>
  <c r="G142" i="1"/>
  <c r="G153" i="1" s="1"/>
  <c r="F142" i="1"/>
  <c r="F153" i="1" s="1"/>
  <c r="E142" i="1"/>
  <c r="E153" i="1" s="1"/>
  <c r="D142" i="1"/>
  <c r="S141" i="1"/>
  <c r="S152" i="1" s="1"/>
  <c r="R141" i="1"/>
  <c r="R152" i="1" s="1"/>
  <c r="Q141" i="1"/>
  <c r="Q152" i="1" s="1"/>
  <c r="P141" i="1"/>
  <c r="P152" i="1" s="1"/>
  <c r="O141" i="1"/>
  <c r="O152" i="1" s="1"/>
  <c r="N141" i="1"/>
  <c r="N152" i="1" s="1"/>
  <c r="M141" i="1"/>
  <c r="M152" i="1" s="1"/>
  <c r="L141" i="1"/>
  <c r="L152" i="1" s="1"/>
  <c r="K141" i="1"/>
  <c r="K152" i="1" s="1"/>
  <c r="J141" i="1"/>
  <c r="J152" i="1" s="1"/>
  <c r="I141" i="1"/>
  <c r="I152" i="1" s="1"/>
  <c r="H141" i="1"/>
  <c r="H152" i="1" s="1"/>
  <c r="G141" i="1"/>
  <c r="G152" i="1" s="1"/>
  <c r="F141" i="1"/>
  <c r="F152" i="1" s="1"/>
  <c r="E141" i="1"/>
  <c r="E152" i="1" s="1"/>
  <c r="D141" i="1"/>
  <c r="S140" i="1"/>
  <c r="R140" i="1"/>
  <c r="Q140" i="1"/>
  <c r="P140" i="1"/>
  <c r="O140" i="1"/>
  <c r="N140" i="1"/>
  <c r="N151" i="1" s="1"/>
  <c r="M140" i="1"/>
  <c r="L140" i="1"/>
  <c r="L151" i="1" s="1"/>
  <c r="K140" i="1"/>
  <c r="K151" i="1" s="1"/>
  <c r="J140" i="1"/>
  <c r="J151" i="1" s="1"/>
  <c r="I140" i="1"/>
  <c r="I151" i="1" s="1"/>
  <c r="H140" i="1"/>
  <c r="H151" i="1" s="1"/>
  <c r="G140" i="1"/>
  <c r="G151" i="1" s="1"/>
  <c r="F140" i="1"/>
  <c r="F151" i="1" s="1"/>
  <c r="E140" i="1"/>
  <c r="E151" i="1" s="1"/>
  <c r="D140" i="1"/>
  <c r="D151" i="1" s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U122" i="1"/>
  <c r="T122" i="1"/>
  <c r="U121" i="1"/>
  <c r="T121" i="1"/>
  <c r="U120" i="1"/>
  <c r="T120" i="1"/>
  <c r="U119" i="1"/>
  <c r="T119" i="1"/>
  <c r="U118" i="1"/>
  <c r="T118" i="1"/>
  <c r="I13" i="3"/>
  <c r="I4" i="3"/>
  <c r="P145" i="1" l="1"/>
  <c r="H35" i="3"/>
  <c r="J145" i="1"/>
  <c r="J156" i="1" s="1"/>
  <c r="K238" i="1"/>
  <c r="R238" i="1"/>
  <c r="S238" i="1"/>
  <c r="O145" i="1"/>
  <c r="O156" i="1" s="1"/>
  <c r="R145" i="1"/>
  <c r="R156" i="1" s="1"/>
  <c r="J238" i="1"/>
  <c r="O238" i="1"/>
  <c r="E238" i="1"/>
  <c r="F238" i="1"/>
  <c r="N238" i="1"/>
  <c r="G238" i="1"/>
  <c r="Q238" i="1"/>
  <c r="I238" i="1"/>
  <c r="D238" i="1"/>
  <c r="M238" i="1"/>
  <c r="G145" i="1"/>
  <c r="G156" i="1" s="1"/>
  <c r="H145" i="1"/>
  <c r="H156" i="1" s="1"/>
  <c r="I145" i="1"/>
  <c r="I156" i="1" s="1"/>
  <c r="Q145" i="1"/>
  <c r="Q156" i="1" s="1"/>
  <c r="L145" i="1"/>
  <c r="L156" i="1" s="1"/>
  <c r="T142" i="1"/>
  <c r="T153" i="1" s="1"/>
  <c r="U143" i="1"/>
  <c r="U154" i="1" s="1"/>
  <c r="U123" i="1"/>
  <c r="C12" i="3" s="1"/>
  <c r="E145" i="1"/>
  <c r="E156" i="1" s="1"/>
  <c r="M145" i="1"/>
  <c r="M156" i="1" s="1"/>
  <c r="T123" i="1"/>
  <c r="B12" i="3" s="1"/>
  <c r="U141" i="1"/>
  <c r="U152" i="1" s="1"/>
  <c r="N145" i="1"/>
  <c r="N156" i="1" s="1"/>
  <c r="D153" i="1"/>
  <c r="S145" i="1"/>
  <c r="S156" i="1" s="1"/>
  <c r="K145" i="1"/>
  <c r="K156" i="1" s="1"/>
  <c r="D145" i="1"/>
  <c r="U144" i="1"/>
  <c r="U155" i="1" s="1"/>
  <c r="F145" i="1"/>
  <c r="F156" i="1" s="1"/>
  <c r="U142" i="1"/>
  <c r="U153" i="1" s="1"/>
  <c r="U134" i="1"/>
  <c r="T140" i="1"/>
  <c r="T151" i="1" s="1"/>
  <c r="T144" i="1"/>
  <c r="T155" i="1" s="1"/>
  <c r="D152" i="1"/>
  <c r="D155" i="1"/>
  <c r="T134" i="1"/>
  <c r="B16" i="3" s="1"/>
  <c r="P156" i="1"/>
  <c r="U140" i="1"/>
  <c r="U151" i="1" s="1"/>
  <c r="T141" i="1"/>
  <c r="T152" i="1" s="1"/>
  <c r="T143" i="1"/>
  <c r="T154" i="1" s="1"/>
  <c r="L238" i="1"/>
  <c r="H238" i="1"/>
  <c r="P238" i="1"/>
  <c r="Q248" i="1"/>
  <c r="Q259" i="1" s="1"/>
  <c r="P248" i="1"/>
  <c r="P259" i="1" s="1"/>
  <c r="I248" i="1"/>
  <c r="H248" i="1"/>
  <c r="H259" i="1" s="1"/>
  <c r="S247" i="1"/>
  <c r="S258" i="1" s="1"/>
  <c r="R247" i="1"/>
  <c r="R258" i="1" s="1"/>
  <c r="K247" i="1"/>
  <c r="J247" i="1"/>
  <c r="M246" i="1"/>
  <c r="M257" i="1" s="1"/>
  <c r="L246" i="1"/>
  <c r="L257" i="1" s="1"/>
  <c r="E246" i="1"/>
  <c r="E257" i="1" s="1"/>
  <c r="O245" i="1"/>
  <c r="O256" i="1" s="1"/>
  <c r="N245" i="1"/>
  <c r="N256" i="1" s="1"/>
  <c r="S227" i="1"/>
  <c r="R227" i="1"/>
  <c r="Q227" i="1"/>
  <c r="P244" i="1"/>
  <c r="P255" i="1" s="1"/>
  <c r="M227" i="1"/>
  <c r="L227" i="1"/>
  <c r="K227" i="1"/>
  <c r="J227" i="1"/>
  <c r="I244" i="1"/>
  <c r="I255" i="1" s="1"/>
  <c r="H227" i="1"/>
  <c r="E227" i="1"/>
  <c r="D227" i="1"/>
  <c r="D222" i="2"/>
  <c r="U81" i="1"/>
  <c r="T81" i="1"/>
  <c r="U80" i="1"/>
  <c r="T80" i="1"/>
  <c r="U79" i="1"/>
  <c r="T79" i="1"/>
  <c r="U78" i="1"/>
  <c r="T78" i="1"/>
  <c r="U77" i="1"/>
  <c r="T77" i="1"/>
  <c r="U70" i="1"/>
  <c r="T70" i="1"/>
  <c r="U69" i="1"/>
  <c r="T69" i="1"/>
  <c r="U68" i="1"/>
  <c r="T68" i="1"/>
  <c r="U67" i="1"/>
  <c r="T67" i="1"/>
  <c r="U66" i="1"/>
  <c r="T66" i="1"/>
  <c r="T25" i="1"/>
  <c r="S92" i="1"/>
  <c r="S103" i="1" s="1"/>
  <c r="R92" i="1"/>
  <c r="R103" i="1" s="1"/>
  <c r="Q92" i="1"/>
  <c r="Q103" i="1" s="1"/>
  <c r="P92" i="1"/>
  <c r="P103" i="1" s="1"/>
  <c r="O92" i="1"/>
  <c r="N92" i="1"/>
  <c r="M92" i="1"/>
  <c r="L92" i="1"/>
  <c r="K92" i="1"/>
  <c r="J92" i="1"/>
  <c r="J103" i="1" s="1"/>
  <c r="I92" i="1"/>
  <c r="H92" i="1"/>
  <c r="H103" i="1" s="1"/>
  <c r="G92" i="1"/>
  <c r="G103" i="1" s="1"/>
  <c r="F92" i="1"/>
  <c r="F103" i="1" s="1"/>
  <c r="E92" i="1"/>
  <c r="D92" i="1"/>
  <c r="D103" i="1" s="1"/>
  <c r="S91" i="1"/>
  <c r="S102" i="1" s="1"/>
  <c r="R91" i="1"/>
  <c r="R102" i="1" s="1"/>
  <c r="Q91" i="1"/>
  <c r="Q102" i="1" s="1"/>
  <c r="P91" i="1"/>
  <c r="P102" i="1" s="1"/>
  <c r="O91" i="1"/>
  <c r="N91" i="1"/>
  <c r="M91" i="1"/>
  <c r="L91" i="1"/>
  <c r="K91" i="1"/>
  <c r="J91" i="1"/>
  <c r="I91" i="1"/>
  <c r="H91" i="1"/>
  <c r="G91" i="1"/>
  <c r="F91" i="1"/>
  <c r="E91" i="1"/>
  <c r="D91" i="1"/>
  <c r="S90" i="1"/>
  <c r="S101" i="1" s="1"/>
  <c r="R90" i="1"/>
  <c r="R101" i="1" s="1"/>
  <c r="Q90" i="1"/>
  <c r="Q101" i="1" s="1"/>
  <c r="P90" i="1"/>
  <c r="P101" i="1" s="1"/>
  <c r="O90" i="1"/>
  <c r="O101" i="1" s="1"/>
  <c r="N90" i="1"/>
  <c r="N101" i="1" s="1"/>
  <c r="M90" i="1"/>
  <c r="M101" i="1" s="1"/>
  <c r="L90" i="1"/>
  <c r="L101" i="1" s="1"/>
  <c r="K90" i="1"/>
  <c r="K101" i="1" s="1"/>
  <c r="J90" i="1"/>
  <c r="J101" i="1" s="1"/>
  <c r="I90" i="1"/>
  <c r="I101" i="1" s="1"/>
  <c r="H90" i="1"/>
  <c r="H101" i="1" s="1"/>
  <c r="G90" i="1"/>
  <c r="G101" i="1" s="1"/>
  <c r="F90" i="1"/>
  <c r="F101" i="1" s="1"/>
  <c r="E90" i="1"/>
  <c r="E101" i="1" s="1"/>
  <c r="D90" i="1"/>
  <c r="D101" i="1" s="1"/>
  <c r="S89" i="1"/>
  <c r="S100" i="1" s="1"/>
  <c r="R89" i="1"/>
  <c r="R100" i="1" s="1"/>
  <c r="Q89" i="1"/>
  <c r="Q100" i="1" s="1"/>
  <c r="P89" i="1"/>
  <c r="P100" i="1" s="1"/>
  <c r="O89" i="1"/>
  <c r="O100" i="1" s="1"/>
  <c r="N89" i="1"/>
  <c r="N100" i="1" s="1"/>
  <c r="M89" i="1"/>
  <c r="M100" i="1" s="1"/>
  <c r="L89" i="1"/>
  <c r="L100" i="1" s="1"/>
  <c r="K89" i="1"/>
  <c r="K100" i="1" s="1"/>
  <c r="J89" i="1"/>
  <c r="J100" i="1" s="1"/>
  <c r="I89" i="1"/>
  <c r="I100" i="1" s="1"/>
  <c r="H89" i="1"/>
  <c r="H100" i="1" s="1"/>
  <c r="G89" i="1"/>
  <c r="G100" i="1" s="1"/>
  <c r="F89" i="1"/>
  <c r="F100" i="1" s="1"/>
  <c r="E89" i="1"/>
  <c r="E100" i="1" s="1"/>
  <c r="D89" i="1"/>
  <c r="D100" i="1" s="1"/>
  <c r="S88" i="1"/>
  <c r="R88" i="1"/>
  <c r="R99" i="1" s="1"/>
  <c r="Q88" i="1"/>
  <c r="P88" i="1"/>
  <c r="O88" i="1"/>
  <c r="N88" i="1"/>
  <c r="N99" i="1" s="1"/>
  <c r="M88" i="1"/>
  <c r="L88" i="1"/>
  <c r="L99" i="1" s="1"/>
  <c r="K88" i="1"/>
  <c r="K99" i="1" s="1"/>
  <c r="J88" i="1"/>
  <c r="J99" i="1" s="1"/>
  <c r="I88" i="1"/>
  <c r="I99" i="1" s="1"/>
  <c r="H88" i="1"/>
  <c r="H99" i="1" s="1"/>
  <c r="G88" i="1"/>
  <c r="G99" i="1" s="1"/>
  <c r="F88" i="1"/>
  <c r="F99" i="1" s="1"/>
  <c r="E88" i="1"/>
  <c r="E99" i="1" s="1"/>
  <c r="D88" i="1"/>
  <c r="D99" i="1" s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J245" i="2"/>
  <c r="J256" i="2" s="1"/>
  <c r="S237" i="2"/>
  <c r="S248" i="2" s="1"/>
  <c r="S259" i="2" s="1"/>
  <c r="R237" i="2"/>
  <c r="R248" i="2" s="1"/>
  <c r="R259" i="2" s="1"/>
  <c r="Q237" i="2"/>
  <c r="Q248" i="2" s="1"/>
  <c r="Q259" i="2" s="1"/>
  <c r="P237" i="2"/>
  <c r="O237" i="2"/>
  <c r="N237" i="2"/>
  <c r="M237" i="2"/>
  <c r="L237" i="2"/>
  <c r="K237" i="2"/>
  <c r="J237" i="2"/>
  <c r="I237" i="2"/>
  <c r="H237" i="2"/>
  <c r="H248" i="2" s="1"/>
  <c r="H259" i="2" s="1"/>
  <c r="G237" i="2"/>
  <c r="G248" i="2" s="1"/>
  <c r="G259" i="2" s="1"/>
  <c r="F237" i="2"/>
  <c r="F248" i="2" s="1"/>
  <c r="F259" i="2" s="1"/>
  <c r="E237" i="2"/>
  <c r="E248" i="2" s="1"/>
  <c r="E259" i="2" s="1"/>
  <c r="D237" i="2"/>
  <c r="S236" i="2"/>
  <c r="R236" i="2"/>
  <c r="Q236" i="2"/>
  <c r="P236" i="2"/>
  <c r="O236" i="2"/>
  <c r="N236" i="2"/>
  <c r="M236" i="2"/>
  <c r="L236" i="2"/>
  <c r="L247" i="2" s="1"/>
  <c r="K236" i="2"/>
  <c r="K247" i="2" s="1"/>
  <c r="J236" i="2"/>
  <c r="J247" i="2" s="1"/>
  <c r="I236" i="2"/>
  <c r="I247" i="2" s="1"/>
  <c r="H236" i="2"/>
  <c r="G236" i="2"/>
  <c r="F236" i="2"/>
  <c r="E236" i="2"/>
  <c r="D236" i="2"/>
  <c r="S235" i="2"/>
  <c r="R235" i="2"/>
  <c r="Q235" i="2"/>
  <c r="P235" i="2"/>
  <c r="P246" i="2" s="1"/>
  <c r="P257" i="2" s="1"/>
  <c r="O235" i="2"/>
  <c r="N235" i="2"/>
  <c r="M235" i="2"/>
  <c r="L235" i="2"/>
  <c r="K235" i="2"/>
  <c r="J235" i="2"/>
  <c r="I235" i="2"/>
  <c r="H235" i="2"/>
  <c r="G235" i="2"/>
  <c r="F235" i="2"/>
  <c r="E235" i="2"/>
  <c r="D235" i="2"/>
  <c r="D246" i="2" s="1"/>
  <c r="S234" i="2"/>
  <c r="S245" i="2" s="1"/>
  <c r="S256" i="2" s="1"/>
  <c r="R234" i="2"/>
  <c r="R245" i="2" s="1"/>
  <c r="R256" i="2" s="1"/>
  <c r="Q234" i="2"/>
  <c r="P234" i="2"/>
  <c r="O234" i="2"/>
  <c r="N234" i="2"/>
  <c r="M234" i="2"/>
  <c r="L234" i="2"/>
  <c r="K234" i="2"/>
  <c r="J234" i="2"/>
  <c r="I234" i="2"/>
  <c r="H234" i="2"/>
  <c r="G234" i="2"/>
  <c r="G245" i="2" s="1"/>
  <c r="G256" i="2" s="1"/>
  <c r="F234" i="2"/>
  <c r="F245" i="2" s="1"/>
  <c r="F256" i="2" s="1"/>
  <c r="E234" i="2"/>
  <c r="D234" i="2"/>
  <c r="S233" i="2"/>
  <c r="R233" i="2"/>
  <c r="Q233" i="2"/>
  <c r="P233" i="2"/>
  <c r="P244" i="2" s="1"/>
  <c r="O233" i="2"/>
  <c r="N233" i="2"/>
  <c r="M233" i="2"/>
  <c r="L233" i="2"/>
  <c r="L244" i="2" s="1"/>
  <c r="L255" i="2" s="1"/>
  <c r="K233" i="2"/>
  <c r="K244" i="2" s="1"/>
  <c r="K255" i="2" s="1"/>
  <c r="J233" i="2"/>
  <c r="I233" i="2"/>
  <c r="I238" i="2" s="1"/>
  <c r="H233" i="2"/>
  <c r="G233" i="2"/>
  <c r="F233" i="2"/>
  <c r="E233" i="2"/>
  <c r="D233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H247" i="2" s="1"/>
  <c r="G225" i="2"/>
  <c r="F225" i="2"/>
  <c r="E225" i="2"/>
  <c r="D225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S223" i="2"/>
  <c r="R223" i="2"/>
  <c r="Q223" i="2"/>
  <c r="P223" i="2"/>
  <c r="P227" i="2" s="1"/>
  <c r="O223" i="2"/>
  <c r="N223" i="2"/>
  <c r="N227" i="2" s="1"/>
  <c r="M223" i="2"/>
  <c r="L223" i="2"/>
  <c r="K223" i="2"/>
  <c r="J223" i="2"/>
  <c r="I223" i="2"/>
  <c r="H223" i="2"/>
  <c r="G223" i="2"/>
  <c r="F223" i="2"/>
  <c r="E223" i="2"/>
  <c r="D223" i="2"/>
  <c r="S222" i="2"/>
  <c r="R222" i="2"/>
  <c r="R227" i="2" s="1"/>
  <c r="Q222" i="2"/>
  <c r="P222" i="2"/>
  <c r="O222" i="2"/>
  <c r="N222" i="2"/>
  <c r="M222" i="2"/>
  <c r="L222" i="2"/>
  <c r="K222" i="2"/>
  <c r="J222" i="2"/>
  <c r="I222" i="2"/>
  <c r="H222" i="2"/>
  <c r="H227" i="2" s="1"/>
  <c r="G222" i="2"/>
  <c r="F222" i="2"/>
  <c r="F227" i="2" s="1"/>
  <c r="E222" i="2"/>
  <c r="N204" i="2"/>
  <c r="F203" i="2"/>
  <c r="S196" i="2"/>
  <c r="S207" i="2" s="1"/>
  <c r="R196" i="2"/>
  <c r="R207" i="2" s="1"/>
  <c r="Q196" i="2"/>
  <c r="Q207" i="2" s="1"/>
  <c r="P196" i="2"/>
  <c r="P207" i="2" s="1"/>
  <c r="O196" i="2"/>
  <c r="N196" i="2"/>
  <c r="N207" i="2" s="1"/>
  <c r="M196" i="2"/>
  <c r="L196" i="2"/>
  <c r="L207" i="2" s="1"/>
  <c r="K196" i="2"/>
  <c r="J196" i="2"/>
  <c r="J207" i="2" s="1"/>
  <c r="I196" i="2"/>
  <c r="I207" i="2" s="1"/>
  <c r="H196" i="2"/>
  <c r="H207" i="2" s="1"/>
  <c r="G196" i="2"/>
  <c r="F196" i="2"/>
  <c r="F207" i="2" s="1"/>
  <c r="E196" i="2"/>
  <c r="D196" i="2"/>
  <c r="S195" i="2"/>
  <c r="R195" i="2"/>
  <c r="Q195" i="2"/>
  <c r="Q206" i="2" s="1"/>
  <c r="P195" i="2"/>
  <c r="P206" i="2" s="1"/>
  <c r="O195" i="2"/>
  <c r="N195" i="2"/>
  <c r="M195" i="2"/>
  <c r="L195" i="2"/>
  <c r="K195" i="2"/>
  <c r="J195" i="2"/>
  <c r="I195" i="2"/>
  <c r="H195" i="2"/>
  <c r="G195" i="2"/>
  <c r="F195" i="2"/>
  <c r="E195" i="2"/>
  <c r="D195" i="2"/>
  <c r="S194" i="2"/>
  <c r="S205" i="2" s="1"/>
  <c r="R194" i="2"/>
  <c r="R205" i="2" s="1"/>
  <c r="Q194" i="2"/>
  <c r="Q205" i="2" s="1"/>
  <c r="P194" i="2"/>
  <c r="P205" i="2" s="1"/>
  <c r="O194" i="2"/>
  <c r="O205" i="2" s="1"/>
  <c r="N194" i="2"/>
  <c r="N205" i="2" s="1"/>
  <c r="M194" i="2"/>
  <c r="M205" i="2" s="1"/>
  <c r="L194" i="2"/>
  <c r="L205" i="2" s="1"/>
  <c r="K194" i="2"/>
  <c r="K205" i="2" s="1"/>
  <c r="J194" i="2"/>
  <c r="J205" i="2" s="1"/>
  <c r="I194" i="2"/>
  <c r="I205" i="2" s="1"/>
  <c r="H194" i="2"/>
  <c r="H205" i="2" s="1"/>
  <c r="G194" i="2"/>
  <c r="G205" i="2" s="1"/>
  <c r="F194" i="2"/>
  <c r="F205" i="2" s="1"/>
  <c r="E194" i="2"/>
  <c r="D194" i="2"/>
  <c r="D205" i="2" s="1"/>
  <c r="S193" i="2"/>
  <c r="S204" i="2" s="1"/>
  <c r="R193" i="2"/>
  <c r="R204" i="2" s="1"/>
  <c r="Q193" i="2"/>
  <c r="Q204" i="2" s="1"/>
  <c r="P193" i="2"/>
  <c r="P204" i="2" s="1"/>
  <c r="O193" i="2"/>
  <c r="O204" i="2" s="1"/>
  <c r="N193" i="2"/>
  <c r="M193" i="2"/>
  <c r="M204" i="2" s="1"/>
  <c r="L193" i="2"/>
  <c r="L204" i="2" s="1"/>
  <c r="K193" i="2"/>
  <c r="K204" i="2" s="1"/>
  <c r="J193" i="2"/>
  <c r="J204" i="2" s="1"/>
  <c r="I193" i="2"/>
  <c r="I204" i="2" s="1"/>
  <c r="H193" i="2"/>
  <c r="H204" i="2" s="1"/>
  <c r="G193" i="2"/>
  <c r="G204" i="2" s="1"/>
  <c r="F193" i="2"/>
  <c r="F204" i="2" s="1"/>
  <c r="E193" i="2"/>
  <c r="E204" i="2" s="1"/>
  <c r="D193" i="2"/>
  <c r="D204" i="2" s="1"/>
  <c r="S192" i="2"/>
  <c r="R192" i="2"/>
  <c r="Q192" i="2"/>
  <c r="P192" i="2"/>
  <c r="O192" i="2"/>
  <c r="O203" i="2" s="1"/>
  <c r="N192" i="2"/>
  <c r="N203" i="2" s="1"/>
  <c r="M192" i="2"/>
  <c r="L192" i="2"/>
  <c r="L203" i="2" s="1"/>
  <c r="K192" i="2"/>
  <c r="K203" i="2" s="1"/>
  <c r="J192" i="2"/>
  <c r="J203" i="2" s="1"/>
  <c r="I192" i="2"/>
  <c r="I203" i="2" s="1"/>
  <c r="H192" i="2"/>
  <c r="H203" i="2" s="1"/>
  <c r="G192" i="2"/>
  <c r="G203" i="2" s="1"/>
  <c r="F192" i="2"/>
  <c r="E192" i="2"/>
  <c r="E203" i="2" s="1"/>
  <c r="D192" i="2"/>
  <c r="D203" i="2" s="1"/>
  <c r="S186" i="2"/>
  <c r="R186" i="2"/>
  <c r="Q186" i="2"/>
  <c r="P186" i="2"/>
  <c r="O186" i="2"/>
  <c r="N186" i="2"/>
  <c r="M186" i="2"/>
  <c r="M197" i="2" s="1"/>
  <c r="M208" i="2" s="1"/>
  <c r="L186" i="2"/>
  <c r="K186" i="2"/>
  <c r="J186" i="2"/>
  <c r="I186" i="2"/>
  <c r="H186" i="2"/>
  <c r="G186" i="2"/>
  <c r="F186" i="2"/>
  <c r="E186" i="2"/>
  <c r="D186" i="2"/>
  <c r="U185" i="2"/>
  <c r="T185" i="2"/>
  <c r="U184" i="2"/>
  <c r="T184" i="2"/>
  <c r="U183" i="2"/>
  <c r="T183" i="2"/>
  <c r="U182" i="2"/>
  <c r="T182" i="2"/>
  <c r="U181" i="2"/>
  <c r="T181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F197" i="2" s="1"/>
  <c r="F208" i="2" s="1"/>
  <c r="E175" i="2"/>
  <c r="D175" i="2"/>
  <c r="U174" i="2"/>
  <c r="T174" i="2"/>
  <c r="U173" i="2"/>
  <c r="T173" i="2"/>
  <c r="U172" i="2"/>
  <c r="T172" i="2"/>
  <c r="U171" i="2"/>
  <c r="T171" i="2"/>
  <c r="U170" i="2"/>
  <c r="T170" i="2"/>
  <c r="P154" i="2"/>
  <c r="J153" i="2"/>
  <c r="H153" i="2"/>
  <c r="S144" i="2"/>
  <c r="S155" i="2" s="1"/>
  <c r="R144" i="2"/>
  <c r="R155" i="2" s="1"/>
  <c r="Q144" i="2"/>
  <c r="Q155" i="2" s="1"/>
  <c r="P144" i="2"/>
  <c r="P155" i="2" s="1"/>
  <c r="O144" i="2"/>
  <c r="N144" i="2"/>
  <c r="M144" i="2"/>
  <c r="L144" i="2"/>
  <c r="K144" i="2"/>
  <c r="J144" i="2"/>
  <c r="J155" i="2" s="1"/>
  <c r="I144" i="2"/>
  <c r="H144" i="2"/>
  <c r="H155" i="2" s="1"/>
  <c r="G144" i="2"/>
  <c r="G155" i="2" s="1"/>
  <c r="F144" i="2"/>
  <c r="F155" i="2" s="1"/>
  <c r="E144" i="2"/>
  <c r="D144" i="2"/>
  <c r="S143" i="2"/>
  <c r="R143" i="2"/>
  <c r="Q143" i="2"/>
  <c r="Q154" i="2" s="1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S142" i="2"/>
  <c r="S153" i="2" s="1"/>
  <c r="R142" i="2"/>
  <c r="R153" i="2" s="1"/>
  <c r="Q142" i="2"/>
  <c r="Q153" i="2" s="1"/>
  <c r="P142" i="2"/>
  <c r="P153" i="2" s="1"/>
  <c r="O142" i="2"/>
  <c r="O153" i="2" s="1"/>
  <c r="N142" i="2"/>
  <c r="N153" i="2" s="1"/>
  <c r="M142" i="2"/>
  <c r="M153" i="2" s="1"/>
  <c r="L142" i="2"/>
  <c r="L153" i="2" s="1"/>
  <c r="K142" i="2"/>
  <c r="K153" i="2" s="1"/>
  <c r="J142" i="2"/>
  <c r="I142" i="2"/>
  <c r="I153" i="2" s="1"/>
  <c r="H142" i="2"/>
  <c r="G142" i="2"/>
  <c r="G153" i="2" s="1"/>
  <c r="F142" i="2"/>
  <c r="F153" i="2" s="1"/>
  <c r="E142" i="2"/>
  <c r="D142" i="2"/>
  <c r="D153" i="2" s="1"/>
  <c r="S141" i="2"/>
  <c r="S152" i="2" s="1"/>
  <c r="R141" i="2"/>
  <c r="R152" i="2" s="1"/>
  <c r="Q141" i="2"/>
  <c r="Q152" i="2" s="1"/>
  <c r="P141" i="2"/>
  <c r="P152" i="2" s="1"/>
  <c r="O141" i="2"/>
  <c r="O152" i="2" s="1"/>
  <c r="N141" i="2"/>
  <c r="N152" i="2" s="1"/>
  <c r="M141" i="2"/>
  <c r="M152" i="2" s="1"/>
  <c r="L141" i="2"/>
  <c r="L152" i="2" s="1"/>
  <c r="K141" i="2"/>
  <c r="K152" i="2" s="1"/>
  <c r="J141" i="2"/>
  <c r="J152" i="2" s="1"/>
  <c r="I141" i="2"/>
  <c r="I152" i="2" s="1"/>
  <c r="H141" i="2"/>
  <c r="H152" i="2" s="1"/>
  <c r="G141" i="2"/>
  <c r="G152" i="2" s="1"/>
  <c r="F141" i="2"/>
  <c r="F152" i="2" s="1"/>
  <c r="E141" i="2"/>
  <c r="E152" i="2" s="1"/>
  <c r="D141" i="2"/>
  <c r="D152" i="2" s="1"/>
  <c r="S140" i="2"/>
  <c r="R140" i="2"/>
  <c r="Q140" i="2"/>
  <c r="P140" i="2"/>
  <c r="O140" i="2"/>
  <c r="N140" i="2"/>
  <c r="N151" i="2" s="1"/>
  <c r="M140" i="2"/>
  <c r="L140" i="2"/>
  <c r="L151" i="2" s="1"/>
  <c r="K140" i="2"/>
  <c r="K151" i="2" s="1"/>
  <c r="J140" i="2"/>
  <c r="J151" i="2" s="1"/>
  <c r="I140" i="2"/>
  <c r="I151" i="2" s="1"/>
  <c r="H140" i="2"/>
  <c r="H151" i="2" s="1"/>
  <c r="G140" i="2"/>
  <c r="G151" i="2" s="1"/>
  <c r="F140" i="2"/>
  <c r="F151" i="2" s="1"/>
  <c r="E140" i="2"/>
  <c r="E151" i="2" s="1"/>
  <c r="D140" i="2"/>
  <c r="D151" i="2" s="1"/>
  <c r="S134" i="2"/>
  <c r="S145" i="2" s="1"/>
  <c r="S156" i="2" s="1"/>
  <c r="R134" i="2"/>
  <c r="R145" i="2" s="1"/>
  <c r="R156" i="2" s="1"/>
  <c r="Q134" i="2"/>
  <c r="P134" i="2"/>
  <c r="O134" i="2"/>
  <c r="N134" i="2"/>
  <c r="M134" i="2"/>
  <c r="M145" i="2" s="1"/>
  <c r="M156" i="2" s="1"/>
  <c r="L134" i="2"/>
  <c r="K134" i="2"/>
  <c r="J134" i="2"/>
  <c r="I134" i="2"/>
  <c r="H134" i="2"/>
  <c r="G134" i="2"/>
  <c r="G145" i="2" s="1"/>
  <c r="G156" i="2" s="1"/>
  <c r="F134" i="2"/>
  <c r="E134" i="2"/>
  <c r="D134" i="2"/>
  <c r="S123" i="2"/>
  <c r="R123" i="2"/>
  <c r="Q123" i="2"/>
  <c r="Q145" i="2" s="1"/>
  <c r="Q156" i="2" s="1"/>
  <c r="P123" i="2"/>
  <c r="P145" i="2" s="1"/>
  <c r="P156" i="2" s="1"/>
  <c r="O123" i="2"/>
  <c r="N123" i="2"/>
  <c r="M123" i="2"/>
  <c r="L123" i="2"/>
  <c r="K123" i="2"/>
  <c r="J123" i="2"/>
  <c r="J145" i="2" s="1"/>
  <c r="J156" i="2" s="1"/>
  <c r="I123" i="2"/>
  <c r="H123" i="2"/>
  <c r="G123" i="2"/>
  <c r="F123" i="2"/>
  <c r="E123" i="2"/>
  <c r="D123" i="2"/>
  <c r="U122" i="2"/>
  <c r="T122" i="2"/>
  <c r="U121" i="2"/>
  <c r="T121" i="2"/>
  <c r="U120" i="2"/>
  <c r="T120" i="2"/>
  <c r="U119" i="2"/>
  <c r="T119" i="2"/>
  <c r="U118" i="2"/>
  <c r="T118" i="2"/>
  <c r="E100" i="2"/>
  <c r="I99" i="2"/>
  <c r="D99" i="2"/>
  <c r="S92" i="2"/>
  <c r="S103" i="2" s="1"/>
  <c r="R92" i="2"/>
  <c r="R103" i="2" s="1"/>
  <c r="Q92" i="2"/>
  <c r="Q103" i="2" s="1"/>
  <c r="P92" i="2"/>
  <c r="P103" i="2" s="1"/>
  <c r="O92" i="2"/>
  <c r="N92" i="2"/>
  <c r="M92" i="2"/>
  <c r="L92" i="2"/>
  <c r="K92" i="2"/>
  <c r="K103" i="2" s="1"/>
  <c r="J92" i="2"/>
  <c r="J103" i="2" s="1"/>
  <c r="I92" i="2"/>
  <c r="H92" i="2"/>
  <c r="H103" i="2" s="1"/>
  <c r="G92" i="2"/>
  <c r="F92" i="2"/>
  <c r="F103" i="2" s="1"/>
  <c r="E92" i="2"/>
  <c r="D92" i="2"/>
  <c r="D103" i="2" s="1"/>
  <c r="S91" i="2"/>
  <c r="R91" i="2"/>
  <c r="Q91" i="2"/>
  <c r="Q102" i="2" s="1"/>
  <c r="P91" i="2"/>
  <c r="P102" i="2" s="1"/>
  <c r="O91" i="2"/>
  <c r="N91" i="2"/>
  <c r="M91" i="2"/>
  <c r="L91" i="2"/>
  <c r="K91" i="2"/>
  <c r="J91" i="2"/>
  <c r="I91" i="2"/>
  <c r="H91" i="2"/>
  <c r="G91" i="2"/>
  <c r="F91" i="2"/>
  <c r="E91" i="2"/>
  <c r="D91" i="2"/>
  <c r="S90" i="2"/>
  <c r="S101" i="2" s="1"/>
  <c r="R90" i="2"/>
  <c r="R101" i="2" s="1"/>
  <c r="Q90" i="2"/>
  <c r="Q101" i="2" s="1"/>
  <c r="P90" i="2"/>
  <c r="P101" i="2" s="1"/>
  <c r="O90" i="2"/>
  <c r="O101" i="2" s="1"/>
  <c r="N90" i="2"/>
  <c r="N101" i="2" s="1"/>
  <c r="M90" i="2"/>
  <c r="M101" i="2" s="1"/>
  <c r="L90" i="2"/>
  <c r="L101" i="2" s="1"/>
  <c r="K90" i="2"/>
  <c r="K101" i="2" s="1"/>
  <c r="J90" i="2"/>
  <c r="J101" i="2" s="1"/>
  <c r="I90" i="2"/>
  <c r="I101" i="2" s="1"/>
  <c r="H90" i="2"/>
  <c r="H101" i="2" s="1"/>
  <c r="G90" i="2"/>
  <c r="G101" i="2" s="1"/>
  <c r="F90" i="2"/>
  <c r="F101" i="2" s="1"/>
  <c r="E90" i="2"/>
  <c r="E101" i="2" s="1"/>
  <c r="D90" i="2"/>
  <c r="D101" i="2" s="1"/>
  <c r="S89" i="2"/>
  <c r="S100" i="2" s="1"/>
  <c r="R89" i="2"/>
  <c r="R100" i="2" s="1"/>
  <c r="Q89" i="2"/>
  <c r="Q100" i="2" s="1"/>
  <c r="P89" i="2"/>
  <c r="P100" i="2" s="1"/>
  <c r="O89" i="2"/>
  <c r="O100" i="2" s="1"/>
  <c r="N89" i="2"/>
  <c r="N100" i="2" s="1"/>
  <c r="M89" i="2"/>
  <c r="M100" i="2" s="1"/>
  <c r="L89" i="2"/>
  <c r="L100" i="2" s="1"/>
  <c r="K89" i="2"/>
  <c r="K100" i="2" s="1"/>
  <c r="J89" i="2"/>
  <c r="J100" i="2" s="1"/>
  <c r="I89" i="2"/>
  <c r="I100" i="2" s="1"/>
  <c r="H89" i="2"/>
  <c r="H100" i="2" s="1"/>
  <c r="G89" i="2"/>
  <c r="G100" i="2" s="1"/>
  <c r="F89" i="2"/>
  <c r="F100" i="2" s="1"/>
  <c r="E89" i="2"/>
  <c r="D89" i="2"/>
  <c r="S88" i="2"/>
  <c r="R88" i="2"/>
  <c r="R99" i="2" s="1"/>
  <c r="Q88" i="2"/>
  <c r="P88" i="2"/>
  <c r="O88" i="2"/>
  <c r="O99" i="2" s="1"/>
  <c r="N88" i="2"/>
  <c r="N99" i="2" s="1"/>
  <c r="M88" i="2"/>
  <c r="L88" i="2"/>
  <c r="L99" i="2" s="1"/>
  <c r="K88" i="2"/>
  <c r="K99" i="2" s="1"/>
  <c r="J88" i="2"/>
  <c r="J99" i="2" s="1"/>
  <c r="I88" i="2"/>
  <c r="H88" i="2"/>
  <c r="H99" i="2" s="1"/>
  <c r="G88" i="2"/>
  <c r="G99" i="2" s="1"/>
  <c r="F88" i="2"/>
  <c r="F99" i="2" s="1"/>
  <c r="E88" i="2"/>
  <c r="E99" i="2" s="1"/>
  <c r="D88" i="2"/>
  <c r="S82" i="2"/>
  <c r="R82" i="2"/>
  <c r="R93" i="2" s="1"/>
  <c r="R104" i="2" s="1"/>
  <c r="Q82" i="2"/>
  <c r="Q93" i="2" s="1"/>
  <c r="Q104" i="2" s="1"/>
  <c r="P82" i="2"/>
  <c r="P93" i="2" s="1"/>
  <c r="O82" i="2"/>
  <c r="N82" i="2"/>
  <c r="M82" i="2"/>
  <c r="L82" i="2"/>
  <c r="K82" i="2"/>
  <c r="J82" i="2"/>
  <c r="I82" i="2"/>
  <c r="H82" i="2"/>
  <c r="G82" i="2"/>
  <c r="F82" i="2"/>
  <c r="E82" i="2"/>
  <c r="D82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U70" i="2"/>
  <c r="T70" i="2"/>
  <c r="U69" i="2"/>
  <c r="T69" i="2"/>
  <c r="U68" i="2"/>
  <c r="T68" i="2"/>
  <c r="U67" i="2"/>
  <c r="T67" i="2"/>
  <c r="U66" i="2"/>
  <c r="T66" i="2"/>
  <c r="L49" i="2"/>
  <c r="M48" i="2"/>
  <c r="I41" i="2"/>
  <c r="I52" i="2" s="1"/>
  <c r="S40" i="2"/>
  <c r="S51" i="2" s="1"/>
  <c r="R40" i="2"/>
  <c r="R51" i="2" s="1"/>
  <c r="Q40" i="2"/>
  <c r="Q51" i="2" s="1"/>
  <c r="P40" i="2"/>
  <c r="P51" i="2" s="1"/>
  <c r="O40" i="2"/>
  <c r="N40" i="2"/>
  <c r="M40" i="2"/>
  <c r="L40" i="2"/>
  <c r="K40" i="2"/>
  <c r="K51" i="2" s="1"/>
  <c r="J40" i="2"/>
  <c r="J51" i="2" s="1"/>
  <c r="I40" i="2"/>
  <c r="H40" i="2"/>
  <c r="H51" i="2" s="1"/>
  <c r="G40" i="2"/>
  <c r="G51" i="2" s="1"/>
  <c r="F40" i="2"/>
  <c r="F51" i="2" s="1"/>
  <c r="E40" i="2"/>
  <c r="E51" i="2" s="1"/>
  <c r="D40" i="2"/>
  <c r="S39" i="2"/>
  <c r="R39" i="2"/>
  <c r="Q39" i="2"/>
  <c r="Q50" i="2" s="1"/>
  <c r="P39" i="2"/>
  <c r="P50" i="2" s="1"/>
  <c r="O39" i="2"/>
  <c r="N39" i="2"/>
  <c r="M39" i="2"/>
  <c r="L39" i="2"/>
  <c r="K39" i="2"/>
  <c r="J39" i="2"/>
  <c r="I39" i="2"/>
  <c r="H39" i="2"/>
  <c r="G39" i="2"/>
  <c r="F39" i="2"/>
  <c r="E39" i="2"/>
  <c r="D39" i="2"/>
  <c r="S38" i="2"/>
  <c r="S49" i="2" s="1"/>
  <c r="R38" i="2"/>
  <c r="R49" i="2" s="1"/>
  <c r="Q38" i="2"/>
  <c r="Q49" i="2" s="1"/>
  <c r="P38" i="2"/>
  <c r="P49" i="2" s="1"/>
  <c r="O38" i="2"/>
  <c r="O49" i="2" s="1"/>
  <c r="N38" i="2"/>
  <c r="N49" i="2" s="1"/>
  <c r="M38" i="2"/>
  <c r="M49" i="2" s="1"/>
  <c r="L38" i="2"/>
  <c r="K38" i="2"/>
  <c r="K49" i="2" s="1"/>
  <c r="J38" i="2"/>
  <c r="J49" i="2" s="1"/>
  <c r="I38" i="2"/>
  <c r="H38" i="2"/>
  <c r="H49" i="2" s="1"/>
  <c r="G38" i="2"/>
  <c r="G49" i="2" s="1"/>
  <c r="F38" i="2"/>
  <c r="F49" i="2" s="1"/>
  <c r="E38" i="2"/>
  <c r="E49" i="2" s="1"/>
  <c r="D38" i="2"/>
  <c r="D49" i="2" s="1"/>
  <c r="S37" i="2"/>
  <c r="S48" i="2" s="1"/>
  <c r="R37" i="2"/>
  <c r="R48" i="2" s="1"/>
  <c r="Q37" i="2"/>
  <c r="Q48" i="2" s="1"/>
  <c r="P37" i="2"/>
  <c r="P48" i="2" s="1"/>
  <c r="O37" i="2"/>
  <c r="O48" i="2" s="1"/>
  <c r="N37" i="2"/>
  <c r="N48" i="2" s="1"/>
  <c r="M37" i="2"/>
  <c r="L37" i="2"/>
  <c r="L48" i="2" s="1"/>
  <c r="K37" i="2"/>
  <c r="K48" i="2" s="1"/>
  <c r="J37" i="2"/>
  <c r="J48" i="2" s="1"/>
  <c r="I37" i="2"/>
  <c r="I48" i="2" s="1"/>
  <c r="H37" i="2"/>
  <c r="H48" i="2" s="1"/>
  <c r="G37" i="2"/>
  <c r="G48" i="2" s="1"/>
  <c r="F37" i="2"/>
  <c r="F48" i="2" s="1"/>
  <c r="E37" i="2"/>
  <c r="E48" i="2" s="1"/>
  <c r="D37" i="2"/>
  <c r="S36" i="2"/>
  <c r="R36" i="2"/>
  <c r="R47" i="2" s="1"/>
  <c r="Q36" i="2"/>
  <c r="P36" i="2"/>
  <c r="O36" i="2"/>
  <c r="N36" i="2"/>
  <c r="N47" i="2" s="1"/>
  <c r="M36" i="2"/>
  <c r="L36" i="2"/>
  <c r="L47" i="2" s="1"/>
  <c r="K36" i="2"/>
  <c r="K47" i="2" s="1"/>
  <c r="J36" i="2"/>
  <c r="J47" i="2" s="1"/>
  <c r="I36" i="2"/>
  <c r="I47" i="2" s="1"/>
  <c r="H36" i="2"/>
  <c r="H47" i="2" s="1"/>
  <c r="G36" i="2"/>
  <c r="G47" i="2" s="1"/>
  <c r="F36" i="2"/>
  <c r="F47" i="2" s="1"/>
  <c r="E36" i="2"/>
  <c r="E47" i="2" s="1"/>
  <c r="D36" i="2"/>
  <c r="S30" i="2"/>
  <c r="R30" i="2"/>
  <c r="Q30" i="2"/>
  <c r="Q41" i="2" s="1"/>
  <c r="Q52" i="2" s="1"/>
  <c r="P30" i="2"/>
  <c r="P41" i="2" s="1"/>
  <c r="O30" i="2"/>
  <c r="N30" i="2"/>
  <c r="M30" i="2"/>
  <c r="L30" i="2"/>
  <c r="K30" i="2"/>
  <c r="J30" i="2"/>
  <c r="I30" i="2"/>
  <c r="H30" i="2"/>
  <c r="G30" i="2"/>
  <c r="F30" i="2"/>
  <c r="E30" i="2"/>
  <c r="D30" i="2"/>
  <c r="D41" i="2" s="1"/>
  <c r="D52" i="2" s="1"/>
  <c r="S19" i="2"/>
  <c r="R19" i="2"/>
  <c r="Q19" i="2"/>
  <c r="P19" i="2"/>
  <c r="O19" i="2"/>
  <c r="N19" i="2"/>
  <c r="M19" i="2"/>
  <c r="L19" i="2"/>
  <c r="L41" i="2" s="1"/>
  <c r="L52" i="2" s="1"/>
  <c r="K19" i="2"/>
  <c r="K41" i="2" s="1"/>
  <c r="K52" i="2" s="1"/>
  <c r="J19" i="2"/>
  <c r="I19" i="2"/>
  <c r="H19" i="2"/>
  <c r="G19" i="2"/>
  <c r="F19" i="2"/>
  <c r="E19" i="2"/>
  <c r="F32" i="3" s="1"/>
  <c r="D19" i="2"/>
  <c r="U18" i="2"/>
  <c r="T18" i="2"/>
  <c r="U17" i="2"/>
  <c r="T17" i="2"/>
  <c r="U16" i="2"/>
  <c r="T16" i="2"/>
  <c r="U15" i="2"/>
  <c r="T15" i="2"/>
  <c r="U14" i="2"/>
  <c r="F54" i="3" s="1"/>
  <c r="T14" i="2"/>
  <c r="O54" i="3" s="1"/>
  <c r="F41" i="2" l="1"/>
  <c r="F52" i="2" s="1"/>
  <c r="J227" i="2"/>
  <c r="S41" i="2"/>
  <c r="S52" i="2" s="1"/>
  <c r="L145" i="2"/>
  <c r="G197" i="2"/>
  <c r="G208" i="2" s="1"/>
  <c r="S197" i="2"/>
  <c r="S93" i="2"/>
  <c r="S104" i="2" s="1"/>
  <c r="J93" i="2"/>
  <c r="J104" i="2" s="1"/>
  <c r="H197" i="2"/>
  <c r="H208" i="2" s="1"/>
  <c r="I197" i="2"/>
  <c r="I208" i="2" s="1"/>
  <c r="I245" i="2"/>
  <c r="I256" i="2" s="1"/>
  <c r="E246" i="2"/>
  <c r="E257" i="2" s="1"/>
  <c r="I248" i="2"/>
  <c r="I259" i="2" s="1"/>
  <c r="Q247" i="2"/>
  <c r="Q258" i="2" s="1"/>
  <c r="L93" i="2"/>
  <c r="J197" i="2"/>
  <c r="J208" i="2" s="1"/>
  <c r="F244" i="2"/>
  <c r="F255" i="2" s="1"/>
  <c r="R238" i="2"/>
  <c r="R249" i="2" s="1"/>
  <c r="R260" i="2" s="1"/>
  <c r="N245" i="2"/>
  <c r="N256" i="2" s="1"/>
  <c r="J246" i="2"/>
  <c r="J257" i="2" s="1"/>
  <c r="F247" i="2"/>
  <c r="R247" i="2"/>
  <c r="N248" i="2"/>
  <c r="N259" i="2" s="1"/>
  <c r="M93" i="2"/>
  <c r="M104" i="2" s="1"/>
  <c r="H145" i="2"/>
  <c r="H156" i="2" s="1"/>
  <c r="O227" i="2"/>
  <c r="G246" i="2"/>
  <c r="G257" i="2" s="1"/>
  <c r="S246" i="2"/>
  <c r="S257" i="2" s="1"/>
  <c r="S244" i="2"/>
  <c r="K246" i="2"/>
  <c r="K257" i="2" s="1"/>
  <c r="G247" i="2"/>
  <c r="S247" i="2"/>
  <c r="O248" i="2"/>
  <c r="P197" i="2"/>
  <c r="P208" i="2" s="1"/>
  <c r="I227" i="2"/>
  <c r="D244" i="2"/>
  <c r="D255" i="2" s="1"/>
  <c r="F93" i="2"/>
  <c r="F104" i="2" s="1"/>
  <c r="N93" i="2"/>
  <c r="N104" i="2" s="1"/>
  <c r="H5" i="3"/>
  <c r="G35" i="3"/>
  <c r="U238" i="1"/>
  <c r="H13" i="3"/>
  <c r="C16" i="3"/>
  <c r="H14" i="3" s="1"/>
  <c r="T89" i="2"/>
  <c r="T100" i="2" s="1"/>
  <c r="U225" i="2"/>
  <c r="G238" i="2"/>
  <c r="G249" i="2" s="1"/>
  <c r="G260" i="2" s="1"/>
  <c r="F33" i="3"/>
  <c r="G32" i="3"/>
  <c r="I33" i="3"/>
  <c r="Q197" i="2"/>
  <c r="Q208" i="2" s="1"/>
  <c r="U194" i="2"/>
  <c r="U205" i="2" s="1"/>
  <c r="M227" i="2"/>
  <c r="E227" i="2"/>
  <c r="H244" i="2"/>
  <c r="H255" i="2" s="1"/>
  <c r="T234" i="2"/>
  <c r="L246" i="2"/>
  <c r="L257" i="2" s="1"/>
  <c r="D248" i="2"/>
  <c r="P248" i="2"/>
  <c r="P259" i="2" s="1"/>
  <c r="U40" i="2"/>
  <c r="U51" i="2" s="1"/>
  <c r="D100" i="2"/>
  <c r="R197" i="2"/>
  <c r="R208" i="2" s="1"/>
  <c r="U234" i="2"/>
  <c r="O93" i="2"/>
  <c r="O104" i="2" s="1"/>
  <c r="G227" i="2"/>
  <c r="O245" i="2"/>
  <c r="O256" i="2" s="1"/>
  <c r="J238" i="2"/>
  <c r="J249" i="2" s="1"/>
  <c r="J260" i="2" s="1"/>
  <c r="M246" i="2"/>
  <c r="M257" i="2" s="1"/>
  <c r="H41" i="2"/>
  <c r="H52" i="2" s="1"/>
  <c r="K145" i="2"/>
  <c r="K156" i="2" s="1"/>
  <c r="T144" i="2"/>
  <c r="T155" i="2" s="1"/>
  <c r="D155" i="2"/>
  <c r="U38" i="2"/>
  <c r="U49" i="2" s="1"/>
  <c r="U39" i="2"/>
  <c r="U50" i="2" s="1"/>
  <c r="H111" i="2"/>
  <c r="H32" i="3"/>
  <c r="M244" i="2"/>
  <c r="Q246" i="2"/>
  <c r="Q257" i="2" s="1"/>
  <c r="S238" i="2"/>
  <c r="E197" i="2"/>
  <c r="E208" i="2" s="1"/>
  <c r="I32" i="3"/>
  <c r="T30" i="2"/>
  <c r="F3" i="3" s="1"/>
  <c r="E93" i="2"/>
  <c r="E104" i="2" s="1"/>
  <c r="G33" i="3"/>
  <c r="K93" i="2"/>
  <c r="K104" i="2" s="1"/>
  <c r="G93" i="2"/>
  <c r="G104" i="2" s="1"/>
  <c r="N145" i="2"/>
  <c r="N156" i="2" s="1"/>
  <c r="K197" i="2"/>
  <c r="K208" i="2" s="1"/>
  <c r="N238" i="2"/>
  <c r="R246" i="2"/>
  <c r="R257" i="2" s="1"/>
  <c r="N247" i="2"/>
  <c r="J248" i="2"/>
  <c r="J244" i="2"/>
  <c r="J255" i="2" s="1"/>
  <c r="L197" i="2"/>
  <c r="L208" i="2" s="1"/>
  <c r="U196" i="2"/>
  <c r="U207" i="2" s="1"/>
  <c r="L227" i="2"/>
  <c r="O238" i="2"/>
  <c r="O249" i="2" s="1"/>
  <c r="O260" i="2" s="1"/>
  <c r="K245" i="2"/>
  <c r="K256" i="2" s="1"/>
  <c r="O247" i="2"/>
  <c r="K248" i="2"/>
  <c r="K259" i="2" s="1"/>
  <c r="U30" i="2"/>
  <c r="F12" i="3" s="1"/>
  <c r="U89" i="2"/>
  <c r="U100" i="2" s="1"/>
  <c r="U195" i="2"/>
  <c r="U206" i="2" s="1"/>
  <c r="H93" i="2"/>
  <c r="H104" i="2" s="1"/>
  <c r="U19" i="2"/>
  <c r="U37" i="2"/>
  <c r="U48" i="2" s="1"/>
  <c r="I93" i="2"/>
  <c r="I104" i="2" s="1"/>
  <c r="T91" i="2"/>
  <c r="T102" i="2" s="1"/>
  <c r="D145" i="2"/>
  <c r="D156" i="2" s="1"/>
  <c r="U144" i="2"/>
  <c r="U155" i="2" s="1"/>
  <c r="O197" i="2"/>
  <c r="O208" i="2" s="1"/>
  <c r="L245" i="2"/>
  <c r="L256" i="2" s="1"/>
  <c r="H246" i="2"/>
  <c r="H257" i="2" s="1"/>
  <c r="D247" i="2"/>
  <c r="P247" i="2"/>
  <c r="P258" i="2" s="1"/>
  <c r="L248" i="2"/>
  <c r="L259" i="2" s="1"/>
  <c r="T82" i="2"/>
  <c r="G3" i="3" s="1"/>
  <c r="O145" i="2"/>
  <c r="O156" i="2" s="1"/>
  <c r="N41" i="2"/>
  <c r="N52" i="2" s="1"/>
  <c r="U91" i="2"/>
  <c r="U102" i="2" s="1"/>
  <c r="H33" i="3"/>
  <c r="E145" i="2"/>
  <c r="E156" i="2" s="1"/>
  <c r="N197" i="2"/>
  <c r="N208" i="2" s="1"/>
  <c r="E244" i="2"/>
  <c r="E255" i="2" s="1"/>
  <c r="M245" i="2"/>
  <c r="M256" i="2" s="1"/>
  <c r="I246" i="2"/>
  <c r="I257" i="2" s="1"/>
  <c r="M248" i="2"/>
  <c r="T145" i="1"/>
  <c r="T156" i="1" s="1"/>
  <c r="H4" i="3"/>
  <c r="T238" i="1"/>
  <c r="H107" i="1"/>
  <c r="H111" i="1"/>
  <c r="H108" i="1"/>
  <c r="D156" i="1"/>
  <c r="H109" i="1"/>
  <c r="U145" i="1"/>
  <c r="U156" i="1" s="1"/>
  <c r="H110" i="1"/>
  <c r="T71" i="1"/>
  <c r="B11" i="3" s="1"/>
  <c r="U82" i="1"/>
  <c r="U71" i="1"/>
  <c r="C11" i="3" s="1"/>
  <c r="D244" i="1"/>
  <c r="L244" i="1"/>
  <c r="L255" i="1" s="1"/>
  <c r="D245" i="1"/>
  <c r="D256" i="1" s="1"/>
  <c r="L245" i="1"/>
  <c r="L256" i="1" s="1"/>
  <c r="L247" i="1"/>
  <c r="L248" i="1"/>
  <c r="E244" i="1"/>
  <c r="E255" i="1" s="1"/>
  <c r="M244" i="1"/>
  <c r="M255" i="1" s="1"/>
  <c r="E245" i="1"/>
  <c r="E256" i="1" s="1"/>
  <c r="M245" i="1"/>
  <c r="M256" i="1" s="1"/>
  <c r="E247" i="1"/>
  <c r="M247" i="1"/>
  <c r="E248" i="1"/>
  <c r="M248" i="1"/>
  <c r="F227" i="1"/>
  <c r="F244" i="1"/>
  <c r="F255" i="1" s="1"/>
  <c r="N244" i="1"/>
  <c r="N255" i="1" s="1"/>
  <c r="F246" i="1"/>
  <c r="F257" i="1" s="1"/>
  <c r="N246" i="1"/>
  <c r="N257" i="1" s="1"/>
  <c r="F247" i="1"/>
  <c r="N247" i="1"/>
  <c r="F248" i="1"/>
  <c r="F259" i="1" s="1"/>
  <c r="N248" i="1"/>
  <c r="O247" i="1"/>
  <c r="G227" i="1"/>
  <c r="G244" i="1"/>
  <c r="G255" i="1" s="1"/>
  <c r="O244" i="1"/>
  <c r="O246" i="1"/>
  <c r="O257" i="1" s="1"/>
  <c r="G248" i="1"/>
  <c r="G259" i="1" s="1"/>
  <c r="Q93" i="1"/>
  <c r="Q104" i="1" s="1"/>
  <c r="P245" i="1"/>
  <c r="P256" i="1" s="1"/>
  <c r="I245" i="1"/>
  <c r="I256" i="1" s="1"/>
  <c r="Q245" i="1"/>
  <c r="Q256" i="1" s="1"/>
  <c r="I246" i="1"/>
  <c r="I257" i="1" s="1"/>
  <c r="Q246" i="1"/>
  <c r="Q257" i="1" s="1"/>
  <c r="I247" i="1"/>
  <c r="Q247" i="1"/>
  <c r="G246" i="1"/>
  <c r="G257" i="1" s="1"/>
  <c r="G247" i="1"/>
  <c r="O248" i="1"/>
  <c r="I93" i="1"/>
  <c r="I104" i="1" s="1"/>
  <c r="H245" i="1"/>
  <c r="H256" i="1" s="1"/>
  <c r="P246" i="1"/>
  <c r="P257" i="1" s="1"/>
  <c r="K93" i="1"/>
  <c r="K104" i="1" s="1"/>
  <c r="T82" i="1"/>
  <c r="J244" i="1"/>
  <c r="J255" i="1" s="1"/>
  <c r="R244" i="1"/>
  <c r="R255" i="1" s="1"/>
  <c r="R249" i="1"/>
  <c r="R260" i="1" s="1"/>
  <c r="J246" i="1"/>
  <c r="J257" i="1" s="1"/>
  <c r="R246" i="1"/>
  <c r="R257" i="1" s="1"/>
  <c r="J248" i="1"/>
  <c r="J259" i="1" s="1"/>
  <c r="R248" i="1"/>
  <c r="R259" i="1" s="1"/>
  <c r="H246" i="1"/>
  <c r="H257" i="1" s="1"/>
  <c r="H247" i="1"/>
  <c r="P247" i="1"/>
  <c r="K244" i="1"/>
  <c r="K255" i="1" s="1"/>
  <c r="S244" i="1"/>
  <c r="K245" i="1"/>
  <c r="K256" i="1" s="1"/>
  <c r="K246" i="1"/>
  <c r="K257" i="1" s="1"/>
  <c r="S246" i="1"/>
  <c r="S257" i="1" s="1"/>
  <c r="K248" i="1"/>
  <c r="K259" i="1" s="1"/>
  <c r="S248" i="1"/>
  <c r="S259" i="1" s="1"/>
  <c r="H249" i="1"/>
  <c r="H260" i="1" s="1"/>
  <c r="Q249" i="1"/>
  <c r="Q260" i="1" s="1"/>
  <c r="J249" i="1"/>
  <c r="J260" i="1" s="1"/>
  <c r="S249" i="1"/>
  <c r="S260" i="1" s="1"/>
  <c r="H244" i="1"/>
  <c r="H255" i="1" s="1"/>
  <c r="O227" i="1"/>
  <c r="Q244" i="1"/>
  <c r="P227" i="1"/>
  <c r="P249" i="1" s="1"/>
  <c r="L249" i="1"/>
  <c r="D247" i="1"/>
  <c r="I227" i="1"/>
  <c r="I249" i="1" s="1"/>
  <c r="I260" i="1" s="1"/>
  <c r="E249" i="1"/>
  <c r="M249" i="1"/>
  <c r="M260" i="1" s="1"/>
  <c r="F245" i="1"/>
  <c r="F256" i="1" s="1"/>
  <c r="G245" i="1"/>
  <c r="G256" i="1" s="1"/>
  <c r="J245" i="1"/>
  <c r="J256" i="1" s="1"/>
  <c r="R245" i="1"/>
  <c r="R256" i="1" s="1"/>
  <c r="D248" i="1"/>
  <c r="D259" i="1" s="1"/>
  <c r="D246" i="1"/>
  <c r="D257" i="1" s="1"/>
  <c r="K249" i="1"/>
  <c r="K260" i="1" s="1"/>
  <c r="S245" i="1"/>
  <c r="S256" i="1" s="1"/>
  <c r="N227" i="1"/>
  <c r="T92" i="1"/>
  <c r="T103" i="1" s="1"/>
  <c r="U89" i="1"/>
  <c r="U100" i="1" s="1"/>
  <c r="E93" i="1"/>
  <c r="E104" i="1" s="1"/>
  <c r="M93" i="1"/>
  <c r="M104" i="1" s="1"/>
  <c r="U91" i="1"/>
  <c r="U102" i="1" s="1"/>
  <c r="U92" i="1"/>
  <c r="U103" i="1" s="1"/>
  <c r="F93" i="1"/>
  <c r="F104" i="1" s="1"/>
  <c r="N93" i="1"/>
  <c r="N104" i="1" s="1"/>
  <c r="T91" i="1"/>
  <c r="T102" i="1" s="1"/>
  <c r="G93" i="1"/>
  <c r="G104" i="1" s="1"/>
  <c r="H93" i="1"/>
  <c r="H104" i="1" s="1"/>
  <c r="P93" i="1"/>
  <c r="P104" i="1" s="1"/>
  <c r="S93" i="1"/>
  <c r="S104" i="1" s="1"/>
  <c r="L93" i="1"/>
  <c r="O93" i="1"/>
  <c r="O104" i="1" s="1"/>
  <c r="J93" i="1"/>
  <c r="J104" i="1" s="1"/>
  <c r="R93" i="1"/>
  <c r="R104" i="1" s="1"/>
  <c r="T88" i="1"/>
  <c r="T99" i="1" s="1"/>
  <c r="U88" i="1"/>
  <c r="U99" i="1" s="1"/>
  <c r="T89" i="1"/>
  <c r="T100" i="1" s="1"/>
  <c r="D93" i="1"/>
  <c r="T90" i="1"/>
  <c r="T101" i="1" s="1"/>
  <c r="U90" i="1"/>
  <c r="U101" i="1" s="1"/>
  <c r="S208" i="2"/>
  <c r="U193" i="2"/>
  <c r="U204" i="2" s="1"/>
  <c r="E41" i="2"/>
  <c r="M41" i="2"/>
  <c r="T36" i="2"/>
  <c r="T47" i="2" s="1"/>
  <c r="U36" i="2"/>
  <c r="U47" i="2" s="1"/>
  <c r="D48" i="2"/>
  <c r="U71" i="2"/>
  <c r="T71" i="2"/>
  <c r="B3" i="3" s="1"/>
  <c r="G2" i="3" s="1"/>
  <c r="U123" i="2"/>
  <c r="T140" i="2"/>
  <c r="T151" i="2" s="1"/>
  <c r="I244" i="2"/>
  <c r="I255" i="2" s="1"/>
  <c r="T37" i="2"/>
  <c r="T48" i="2" s="1"/>
  <c r="U140" i="2"/>
  <c r="U151" i="2" s="1"/>
  <c r="Q244" i="2"/>
  <c r="Q227" i="2"/>
  <c r="T38" i="2"/>
  <c r="T49" i="2" s="1"/>
  <c r="I49" i="2"/>
  <c r="T88" i="2"/>
  <c r="T99" i="2" s="1"/>
  <c r="F145" i="2"/>
  <c r="F156" i="2" s="1"/>
  <c r="T143" i="2"/>
  <c r="T154" i="2" s="1"/>
  <c r="E205" i="2"/>
  <c r="D257" i="2"/>
  <c r="T236" i="2"/>
  <c r="L104" i="2"/>
  <c r="H58" i="2"/>
  <c r="G41" i="2"/>
  <c r="G52" i="2" s="1"/>
  <c r="O41" i="2"/>
  <c r="O52" i="2" s="1"/>
  <c r="P52" i="2"/>
  <c r="T39" i="2"/>
  <c r="T50" i="2" s="1"/>
  <c r="I51" i="2"/>
  <c r="U142" i="2"/>
  <c r="U153" i="2" s="1"/>
  <c r="U143" i="2"/>
  <c r="U154" i="2" s="1"/>
  <c r="E247" i="2"/>
  <c r="M247" i="2"/>
  <c r="U236" i="2"/>
  <c r="R244" i="2"/>
  <c r="R255" i="2" s="1"/>
  <c r="U175" i="2"/>
  <c r="U223" i="2"/>
  <c r="U224" i="2"/>
  <c r="T225" i="2"/>
  <c r="N249" i="2"/>
  <c r="N260" i="2" s="1"/>
  <c r="F238" i="2"/>
  <c r="F249" i="2" s="1"/>
  <c r="F260" i="2" s="1"/>
  <c r="F246" i="2"/>
  <c r="F257" i="2" s="1"/>
  <c r="N246" i="2"/>
  <c r="N257" i="2" s="1"/>
  <c r="D259" i="2"/>
  <c r="I249" i="2"/>
  <c r="I260" i="2" s="1"/>
  <c r="P104" i="2"/>
  <c r="J41" i="2"/>
  <c r="I145" i="2"/>
  <c r="O246" i="2"/>
  <c r="O257" i="2" s="1"/>
  <c r="D93" i="2"/>
  <c r="U82" i="2"/>
  <c r="T40" i="2"/>
  <c r="T51" i="2" s="1"/>
  <c r="R41" i="2"/>
  <c r="R52" i="2" s="1"/>
  <c r="T19" i="2"/>
  <c r="B2" i="3" s="1"/>
  <c r="U92" i="2"/>
  <c r="U103" i="2" s="1"/>
  <c r="T192" i="2"/>
  <c r="T203" i="2" s="1"/>
  <c r="H245" i="2"/>
  <c r="H256" i="2" s="1"/>
  <c r="P245" i="2"/>
  <c r="P256" i="2" s="1"/>
  <c r="P238" i="2"/>
  <c r="P249" i="2" s="1"/>
  <c r="T195" i="2"/>
  <c r="T206" i="2" s="1"/>
  <c r="Q245" i="2"/>
  <c r="Q256" i="2" s="1"/>
  <c r="T92" i="2"/>
  <c r="T103" i="2" s="1"/>
  <c r="T141" i="2"/>
  <c r="T152" i="2" s="1"/>
  <c r="U141" i="2"/>
  <c r="U152" i="2" s="1"/>
  <c r="U186" i="2"/>
  <c r="I12" i="3" s="1"/>
  <c r="T186" i="2"/>
  <c r="I3" i="3" s="1"/>
  <c r="T196" i="2"/>
  <c r="T207" i="2" s="1"/>
  <c r="D207" i="2"/>
  <c r="K227" i="2"/>
  <c r="S227" i="2"/>
  <c r="U226" i="2"/>
  <c r="T226" i="2"/>
  <c r="T237" i="2"/>
  <c r="K238" i="2"/>
  <c r="D47" i="2"/>
  <c r="T142" i="2"/>
  <c r="T153" i="2" s="1"/>
  <c r="E153" i="2"/>
  <c r="U222" i="2"/>
  <c r="T222" i="2"/>
  <c r="D227" i="2"/>
  <c r="T233" i="2"/>
  <c r="U237" i="2"/>
  <c r="L238" i="2"/>
  <c r="D245" i="2"/>
  <c r="U88" i="2"/>
  <c r="U99" i="2" s="1"/>
  <c r="T123" i="2"/>
  <c r="U192" i="2"/>
  <c r="U203" i="2" s="1"/>
  <c r="D197" i="2"/>
  <c r="T223" i="2"/>
  <c r="U233" i="2"/>
  <c r="D238" i="2"/>
  <c r="M238" i="2"/>
  <c r="M249" i="2" s="1"/>
  <c r="M260" i="2" s="1"/>
  <c r="N244" i="2"/>
  <c r="N255" i="2" s="1"/>
  <c r="E245" i="2"/>
  <c r="E256" i="2" s="1"/>
  <c r="D51" i="2"/>
  <c r="T193" i="2"/>
  <c r="T204" i="2" s="1"/>
  <c r="E238" i="2"/>
  <c r="E249" i="2" s="1"/>
  <c r="O244" i="2"/>
  <c r="O255" i="2" s="1"/>
  <c r="L156" i="2"/>
  <c r="T175" i="2"/>
  <c r="T224" i="2"/>
  <c r="G244" i="2"/>
  <c r="G255" i="2" s="1"/>
  <c r="T134" i="2"/>
  <c r="U90" i="2"/>
  <c r="U101" i="2" s="1"/>
  <c r="T90" i="2"/>
  <c r="T101" i="2" s="1"/>
  <c r="U134" i="2"/>
  <c r="T194" i="2"/>
  <c r="T205" i="2" s="1"/>
  <c r="U235" i="2"/>
  <c r="T235" i="2"/>
  <c r="H238" i="2"/>
  <c r="H249" i="2" s="1"/>
  <c r="H260" i="2" s="1"/>
  <c r="Q238" i="2"/>
  <c r="L249" i="2" l="1"/>
  <c r="H163" i="2"/>
  <c r="H110" i="2"/>
  <c r="S249" i="2"/>
  <c r="S260" i="2" s="1"/>
  <c r="U247" i="2"/>
  <c r="U258" i="2" s="1"/>
  <c r="H57" i="2"/>
  <c r="C4" i="3"/>
  <c r="H11" i="3" s="1"/>
  <c r="H162" i="2"/>
  <c r="H3" i="2"/>
  <c r="C5" i="3"/>
  <c r="I11" i="3" s="1"/>
  <c r="C3" i="3"/>
  <c r="G11" i="3" s="1"/>
  <c r="B5" i="3"/>
  <c r="I2" i="3" s="1"/>
  <c r="B4" i="3"/>
  <c r="H2" i="3" s="1"/>
  <c r="C2" i="3"/>
  <c r="F11" i="3" s="1"/>
  <c r="U248" i="2"/>
  <c r="U259" i="2" s="1"/>
  <c r="H59" i="2"/>
  <c r="D255" i="1"/>
  <c r="T244" i="1"/>
  <c r="U244" i="1"/>
  <c r="G13" i="3"/>
  <c r="C15" i="3"/>
  <c r="G14" i="3" s="1"/>
  <c r="G4" i="3"/>
  <c r="B15" i="3"/>
  <c r="U244" i="2"/>
  <c r="U255" i="2" s="1"/>
  <c r="T145" i="2"/>
  <c r="T156" i="2" s="1"/>
  <c r="H3" i="3"/>
  <c r="H7" i="2"/>
  <c r="H107" i="2"/>
  <c r="U41" i="2"/>
  <c r="U52" i="2" s="1"/>
  <c r="H108" i="2"/>
  <c r="T41" i="2"/>
  <c r="T52" i="2" s="1"/>
  <c r="F2" i="3"/>
  <c r="J259" i="2"/>
  <c r="T248" i="2"/>
  <c r="K249" i="2"/>
  <c r="K260" i="2" s="1"/>
  <c r="T247" i="2"/>
  <c r="T258" i="2" s="1"/>
  <c r="H161" i="2"/>
  <c r="T93" i="2"/>
  <c r="T104" i="2" s="1"/>
  <c r="U93" i="2"/>
  <c r="H60" i="2" s="1"/>
  <c r="G12" i="3"/>
  <c r="U145" i="2"/>
  <c r="U156" i="2" s="1"/>
  <c r="H12" i="3"/>
  <c r="T227" i="1"/>
  <c r="T249" i="1" s="1"/>
  <c r="T260" i="1" s="1"/>
  <c r="H112" i="1"/>
  <c r="T93" i="1"/>
  <c r="T104" i="1" s="1"/>
  <c r="H57" i="1"/>
  <c r="O249" i="1"/>
  <c r="O260" i="1" s="1"/>
  <c r="G249" i="1"/>
  <c r="G260" i="1" s="1"/>
  <c r="F249" i="1"/>
  <c r="F260" i="1" s="1"/>
  <c r="P260" i="1"/>
  <c r="H215" i="1"/>
  <c r="L260" i="1"/>
  <c r="N249" i="1"/>
  <c r="N260" i="1" s="1"/>
  <c r="D249" i="1"/>
  <c r="U245" i="1"/>
  <c r="U247" i="1"/>
  <c r="T247" i="1"/>
  <c r="E260" i="1"/>
  <c r="U227" i="1"/>
  <c r="T245" i="1"/>
  <c r="T246" i="1"/>
  <c r="U246" i="1"/>
  <c r="U248" i="1"/>
  <c r="T248" i="1"/>
  <c r="H58" i="1"/>
  <c r="L104" i="1"/>
  <c r="U93" i="1"/>
  <c r="H60" i="1" s="1"/>
  <c r="H59" i="1"/>
  <c r="D104" i="1"/>
  <c r="H56" i="1"/>
  <c r="H55" i="1"/>
  <c r="L260" i="2"/>
  <c r="H214" i="2"/>
  <c r="T197" i="2"/>
  <c r="T208" i="2" s="1"/>
  <c r="T246" i="2"/>
  <c r="T257" i="2" s="1"/>
  <c r="I156" i="2"/>
  <c r="H109" i="2"/>
  <c r="H5" i="2"/>
  <c r="E52" i="2"/>
  <c r="E260" i="2"/>
  <c r="U197" i="2"/>
  <c r="P260" i="2"/>
  <c r="U104" i="2"/>
  <c r="T259" i="2"/>
  <c r="D104" i="2"/>
  <c r="H56" i="2"/>
  <c r="H55" i="2"/>
  <c r="H159" i="2"/>
  <c r="D208" i="2"/>
  <c r="H160" i="2"/>
  <c r="U227" i="2"/>
  <c r="T227" i="2"/>
  <c r="H4" i="2"/>
  <c r="J52" i="2"/>
  <c r="Q249" i="2"/>
  <c r="Q260" i="2" s="1"/>
  <c r="U246" i="2"/>
  <c r="U257" i="2" s="1"/>
  <c r="T244" i="2"/>
  <c r="T255" i="2" s="1"/>
  <c r="D256" i="2"/>
  <c r="U245" i="2"/>
  <c r="U256" i="2" s="1"/>
  <c r="T245" i="2"/>
  <c r="T256" i="2" s="1"/>
  <c r="U238" i="2"/>
  <c r="D249" i="2"/>
  <c r="T238" i="2"/>
  <c r="M52" i="2"/>
  <c r="H6" i="2"/>
  <c r="T249" i="2" l="1"/>
  <c r="T260" i="2" s="1"/>
  <c r="H112" i="2"/>
  <c r="H8" i="2"/>
  <c r="U249" i="2"/>
  <c r="G5" i="3"/>
  <c r="H213" i="1"/>
  <c r="U104" i="1"/>
  <c r="U249" i="1"/>
  <c r="U260" i="1" s="1"/>
  <c r="H212" i="1"/>
  <c r="D260" i="1"/>
  <c r="H211" i="1"/>
  <c r="H214" i="1"/>
  <c r="H215" i="2"/>
  <c r="D260" i="2"/>
  <c r="H212" i="2"/>
  <c r="H211" i="2"/>
  <c r="U260" i="2"/>
  <c r="H216" i="2"/>
  <c r="U208" i="2"/>
  <c r="H164" i="2"/>
  <c r="H213" i="2"/>
  <c r="H216" i="1" l="1"/>
  <c r="U29" i="1"/>
  <c r="T29" i="1"/>
  <c r="U28" i="1"/>
  <c r="T28" i="1"/>
  <c r="U27" i="1"/>
  <c r="T27" i="1"/>
  <c r="U26" i="1"/>
  <c r="T26" i="1"/>
  <c r="U25" i="1"/>
  <c r="S40" i="1"/>
  <c r="S51" i="1" s="1"/>
  <c r="R40" i="1"/>
  <c r="R51" i="1" s="1"/>
  <c r="Q40" i="1"/>
  <c r="Q51" i="1" s="1"/>
  <c r="P40" i="1"/>
  <c r="P51" i="1" s="1"/>
  <c r="O40" i="1"/>
  <c r="N40" i="1"/>
  <c r="M40" i="1"/>
  <c r="L40" i="1"/>
  <c r="K40" i="1"/>
  <c r="J40" i="1"/>
  <c r="J51" i="1" s="1"/>
  <c r="I40" i="1"/>
  <c r="H40" i="1"/>
  <c r="H51" i="1" s="1"/>
  <c r="G40" i="1"/>
  <c r="G51" i="1" s="1"/>
  <c r="F40" i="1"/>
  <c r="F51" i="1" s="1"/>
  <c r="E40" i="1"/>
  <c r="E51" i="1" s="1"/>
  <c r="D40" i="1"/>
  <c r="D51" i="1" s="1"/>
  <c r="S39" i="1"/>
  <c r="S50" i="1" s="1"/>
  <c r="R39" i="1"/>
  <c r="R50" i="1" s="1"/>
  <c r="Q39" i="1"/>
  <c r="Q50" i="1" s="1"/>
  <c r="P39" i="1"/>
  <c r="P50" i="1" s="1"/>
  <c r="O39" i="1"/>
  <c r="N39" i="1"/>
  <c r="M39" i="1"/>
  <c r="L39" i="1"/>
  <c r="K39" i="1"/>
  <c r="J39" i="1"/>
  <c r="I39" i="1"/>
  <c r="H39" i="1"/>
  <c r="G39" i="1"/>
  <c r="F39" i="1"/>
  <c r="E39" i="1"/>
  <c r="D39" i="1"/>
  <c r="S38" i="1"/>
  <c r="S49" i="1" s="1"/>
  <c r="R38" i="1"/>
  <c r="R49" i="1" s="1"/>
  <c r="Q38" i="1"/>
  <c r="Q49" i="1" s="1"/>
  <c r="P38" i="1"/>
  <c r="P49" i="1" s="1"/>
  <c r="O38" i="1"/>
  <c r="O49" i="1" s="1"/>
  <c r="N38" i="1"/>
  <c r="N49" i="1" s="1"/>
  <c r="M38" i="1"/>
  <c r="M49" i="1" s="1"/>
  <c r="L38" i="1"/>
  <c r="L49" i="1" s="1"/>
  <c r="K38" i="1"/>
  <c r="K49" i="1" s="1"/>
  <c r="J38" i="1"/>
  <c r="J49" i="1" s="1"/>
  <c r="I38" i="1"/>
  <c r="I49" i="1" s="1"/>
  <c r="H38" i="1"/>
  <c r="H49" i="1" s="1"/>
  <c r="G38" i="1"/>
  <c r="G49" i="1" s="1"/>
  <c r="F38" i="1"/>
  <c r="F49" i="1" s="1"/>
  <c r="E38" i="1"/>
  <c r="E49" i="1" s="1"/>
  <c r="D38" i="1"/>
  <c r="D49" i="1" s="1"/>
  <c r="S37" i="1"/>
  <c r="S48" i="1" s="1"/>
  <c r="R37" i="1"/>
  <c r="R48" i="1" s="1"/>
  <c r="Q37" i="1"/>
  <c r="Q48" i="1" s="1"/>
  <c r="P37" i="1"/>
  <c r="P48" i="1" s="1"/>
  <c r="O37" i="1"/>
  <c r="O48" i="1" s="1"/>
  <c r="N37" i="1"/>
  <c r="N48" i="1" s="1"/>
  <c r="M37" i="1"/>
  <c r="M48" i="1" s="1"/>
  <c r="L37" i="1"/>
  <c r="L48" i="1" s="1"/>
  <c r="K37" i="1"/>
  <c r="K48" i="1" s="1"/>
  <c r="J37" i="1"/>
  <c r="J48" i="1" s="1"/>
  <c r="I37" i="1"/>
  <c r="I48" i="1" s="1"/>
  <c r="H37" i="1"/>
  <c r="H48" i="1" s="1"/>
  <c r="G37" i="1"/>
  <c r="G48" i="1" s="1"/>
  <c r="F37" i="1"/>
  <c r="F48" i="1" s="1"/>
  <c r="E37" i="1"/>
  <c r="E48" i="1" s="1"/>
  <c r="D37" i="1"/>
  <c r="D48" i="1" s="1"/>
  <c r="S36" i="1"/>
  <c r="R36" i="1"/>
  <c r="R47" i="1" s="1"/>
  <c r="Q36" i="1"/>
  <c r="P36" i="1"/>
  <c r="O36" i="1"/>
  <c r="N36" i="1"/>
  <c r="N47" i="1" s="1"/>
  <c r="M36" i="1"/>
  <c r="L36" i="1"/>
  <c r="L47" i="1" s="1"/>
  <c r="K36" i="1"/>
  <c r="K47" i="1" s="1"/>
  <c r="J36" i="1"/>
  <c r="J47" i="1" s="1"/>
  <c r="I36" i="1"/>
  <c r="I47" i="1" s="1"/>
  <c r="H36" i="1"/>
  <c r="H47" i="1" s="1"/>
  <c r="G36" i="1"/>
  <c r="G47" i="1" s="1"/>
  <c r="F36" i="1"/>
  <c r="F47" i="1" s="1"/>
  <c r="E36" i="1"/>
  <c r="E47" i="1" s="1"/>
  <c r="D36" i="1"/>
  <c r="D47" i="1" s="1"/>
  <c r="T38" i="1" l="1"/>
  <c r="T39" i="1"/>
  <c r="U40" i="1"/>
  <c r="U38" i="1"/>
  <c r="T40" i="1"/>
  <c r="U37" i="1"/>
  <c r="U39" i="1"/>
  <c r="T36" i="1"/>
  <c r="T37" i="1"/>
  <c r="U36" i="1"/>
  <c r="R54" i="3" l="1"/>
  <c r="I54" i="3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D30" i="1"/>
  <c r="U18" i="1"/>
  <c r="U17" i="1"/>
  <c r="U16" i="1"/>
  <c r="Q19" i="1"/>
  <c r="M19" i="1"/>
  <c r="L19" i="1"/>
  <c r="I19" i="1"/>
  <c r="E19" i="1"/>
  <c r="T15" i="1"/>
  <c r="S19" i="1"/>
  <c r="R19" i="1"/>
  <c r="P19" i="1"/>
  <c r="O19" i="1"/>
  <c r="N19" i="1"/>
  <c r="K19" i="1"/>
  <c r="J19" i="1"/>
  <c r="H19" i="1"/>
  <c r="G19" i="1"/>
  <c r="F19" i="1"/>
  <c r="U14" i="1"/>
  <c r="U259" i="1" l="1"/>
  <c r="U258" i="1"/>
  <c r="F35" i="3"/>
  <c r="T256" i="1"/>
  <c r="U257" i="1"/>
  <c r="U255" i="1"/>
  <c r="U47" i="1"/>
  <c r="U49" i="1"/>
  <c r="U50" i="1"/>
  <c r="T48" i="1"/>
  <c r="U51" i="1"/>
  <c r="G41" i="1"/>
  <c r="G52" i="1" s="1"/>
  <c r="M41" i="1"/>
  <c r="M52" i="1" s="1"/>
  <c r="E41" i="1"/>
  <c r="E52" i="1" s="1"/>
  <c r="S41" i="1"/>
  <c r="S52" i="1" s="1"/>
  <c r="F41" i="1"/>
  <c r="F52" i="1" s="1"/>
  <c r="R41" i="1"/>
  <c r="R52" i="1" s="1"/>
  <c r="U30" i="1"/>
  <c r="N41" i="1"/>
  <c r="N52" i="1" s="1"/>
  <c r="H41" i="1"/>
  <c r="H52" i="1" s="1"/>
  <c r="O41" i="1"/>
  <c r="O52" i="1" s="1"/>
  <c r="P41" i="1"/>
  <c r="K41" i="1"/>
  <c r="K52" i="1" s="1"/>
  <c r="I41" i="1"/>
  <c r="I52" i="1" s="1"/>
  <c r="L41" i="1"/>
  <c r="J41" i="1"/>
  <c r="J52" i="1" s="1"/>
  <c r="Q41" i="1"/>
  <c r="Q52" i="1" s="1"/>
  <c r="T30" i="1"/>
  <c r="U15" i="1"/>
  <c r="T16" i="1"/>
  <c r="T17" i="1"/>
  <c r="T18" i="1"/>
  <c r="T14" i="1"/>
  <c r="D19" i="1"/>
  <c r="D41" i="1" s="1"/>
  <c r="C14" i="3" l="1"/>
  <c r="F14" i="3" s="1"/>
  <c r="T257" i="1"/>
  <c r="U256" i="1"/>
  <c r="H54" i="3"/>
  <c r="T255" i="1"/>
  <c r="T258" i="1"/>
  <c r="B14" i="3"/>
  <c r="F5" i="3" s="1"/>
  <c r="T259" i="1"/>
  <c r="T51" i="1"/>
  <c r="T50" i="1"/>
  <c r="T49" i="1"/>
  <c r="U48" i="1"/>
  <c r="T47" i="1"/>
  <c r="D52" i="1"/>
  <c r="H4" i="1"/>
  <c r="H3" i="1"/>
  <c r="H5" i="1"/>
  <c r="P52" i="1"/>
  <c r="H7" i="1"/>
  <c r="L52" i="1"/>
  <c r="H6" i="1"/>
  <c r="U19" i="1"/>
  <c r="C10" i="3" s="1"/>
  <c r="F13" i="3" s="1"/>
  <c r="T19" i="1"/>
  <c r="B10" i="3" s="1"/>
  <c r="F4" i="3" s="1"/>
  <c r="Q54" i="3" l="1"/>
  <c r="T41" i="1"/>
  <c r="T52" i="1" s="1"/>
  <c r="U41" i="1"/>
  <c r="U52" i="1" l="1"/>
  <c r="H8" i="1"/>
</calcChain>
</file>

<file path=xl/sharedStrings.xml><?xml version="1.0" encoding="utf-8"?>
<sst xmlns="http://schemas.openxmlformats.org/spreadsheetml/2006/main" count="4858" uniqueCount="165">
  <si>
    <t>IMPORTACIÓN</t>
  </si>
  <si>
    <t>EXPORTACIÓN</t>
  </si>
  <si>
    <t>TRÁNSITO</t>
  </si>
  <si>
    <t>CABOTAJE</t>
  </si>
  <si>
    <t>TOTAL BOXES</t>
  </si>
  <si>
    <t>TOTAL TEUS</t>
  </si>
  <si>
    <t>20 pies</t>
  </si>
  <si>
    <t>40 pies</t>
  </si>
  <si>
    <t>full</t>
  </si>
  <si>
    <t>empty</t>
  </si>
  <si>
    <t>TOTAL</t>
  </si>
  <si>
    <t>CANTIDAD CONTENEDORES ENERO - MARZO 2020 x MACROZONA</t>
  </si>
  <si>
    <t>MCZ</t>
  </si>
  <si>
    <t>NORTE</t>
  </si>
  <si>
    <t>CENTRO</t>
  </si>
  <si>
    <t>CENTRO SUR</t>
  </si>
  <si>
    <t>SUR</t>
  </si>
  <si>
    <t>AUSTRAL</t>
  </si>
  <si>
    <t>TRANSITO (BOXES)</t>
  </si>
  <si>
    <t>IMPO + EXPO (BOXES FULL)</t>
  </si>
  <si>
    <t>IMPO + EXPO (TEUs FULL)</t>
  </si>
  <si>
    <t>IMPO + EXPO + TRANS + CABOT (BOXES EMPTY)</t>
  </si>
  <si>
    <t>TEUs TOTALES</t>
  </si>
  <si>
    <t>CABOTAJE (BOXES)</t>
  </si>
  <si>
    <t>INDICADORES PRIMER TRIMESTRE</t>
  </si>
  <si>
    <t>CANTIDAD CONTENEDORES ENERO - MARZO 2021 x MACROZONA</t>
  </si>
  <si>
    <t>PORCENTAJES DE VARIACIÓN 2020 VS. 2019</t>
  </si>
  <si>
    <t>CANTIDAD CONTENEDORES ENERO - MARZO 2019 x MACROZONA</t>
  </si>
  <si>
    <t>DIFERENCIA ENERO - MARZO 2020 vs 2019 (UNIDADES)</t>
  </si>
  <si>
    <t>DIFERENCIA ENERO - MARZO 2020 vs 2019 (PORCENTAJES)</t>
  </si>
  <si>
    <t>INDICADORES SEGUNDO TRIMESTRE</t>
  </si>
  <si>
    <t>CANTIDAD CONTENEDORES ABRIL - JUNIO 2019 x MACROZONA</t>
  </si>
  <si>
    <t>CANTIDAD CONTENEDORES ABRIL - JUNIO 2020 x MACROZONA</t>
  </si>
  <si>
    <t>DIFERENCIA ABRIL - JUNIO 2020 vs 2019 (UNIDADES)</t>
  </si>
  <si>
    <t>DIFERENCIA ABRIL - JUNIO 2020 vs 2019 (PORCENTAJES)</t>
  </si>
  <si>
    <t>INDICADORES TERCER TRIMESTRE</t>
  </si>
  <si>
    <t>CANTIDAD CONTENEDORES JULIO - SEPTIEMBRE 2019 x MACROZONA</t>
  </si>
  <si>
    <t>CANTIDAD CONTENEDORES JULIO - SEPTIEMBRE 2020 x MACROZONA</t>
  </si>
  <si>
    <t>DIFERENCIA JULIO - SEPTIEMBRE 2020 vs 2019 (UNIDADES)</t>
  </si>
  <si>
    <t>DIFERENCIA JULIO - SEPTIEMBRE 2020 vs 2019 (PORCENTAJES)</t>
  </si>
  <si>
    <t>INDICADORES CUARTO TRIMESTRE</t>
  </si>
  <si>
    <t>CANTIDAD CONTENEDORES OCTUBRE - DICIEMBRE 2019 x MACROZONA</t>
  </si>
  <si>
    <t>CANTIDAD CONTENEDORES OCTUBRE - DICIEMBRE 2020 x MACROZONA</t>
  </si>
  <si>
    <t>DIFERENCIA OCTUBRE - DICIEMBRE 2020 vs 2019 (UNIDADES)</t>
  </si>
  <si>
    <t>DIFERENCIA OCTUBRE - DICIEMBRE 2020 vs 2019 (PORCENTAJES)</t>
  </si>
  <si>
    <t>INDICADORES ENERO - DICIEMBRE</t>
  </si>
  <si>
    <t>CANTIDAD CONTENEDORES ENERO - DICIEMBRE 2019 x MACROZONA</t>
  </si>
  <si>
    <t>CANTIDAD CONTENEDORES ENERO - DICIEMBRE 2020 x MACROZONA</t>
  </si>
  <si>
    <t>DIFERENCIA ENERO - DICIEMBRE 2020 vs 2019 (UNIDADES)</t>
  </si>
  <si>
    <t>DIFERENCIA ENERO - DICIEMBRE 2020 vs 2019 (PORCENTAJES)</t>
  </si>
  <si>
    <t>CANTIDAD CONTENEDORES ABRIL - JUNIO 2021 x MACROZONA</t>
  </si>
  <si>
    <t>TRIMESTRE</t>
  </si>
  <si>
    <t>1ER TRI 2019</t>
  </si>
  <si>
    <t>2DO TRI 2019</t>
  </si>
  <si>
    <t>3ER TRI 2019</t>
  </si>
  <si>
    <t>4TO TRI 2019</t>
  </si>
  <si>
    <t>1ER TRI 2020</t>
  </si>
  <si>
    <t>2DO TRI 2020</t>
  </si>
  <si>
    <t>3ER TRI 2020</t>
  </si>
  <si>
    <t>4TO TRI 2020</t>
  </si>
  <si>
    <t>1ER TRI 2021</t>
  </si>
  <si>
    <t>2DO TRI 2021</t>
  </si>
  <si>
    <t>1er TRIMESTRE</t>
  </si>
  <si>
    <t>2do TRIMESTRE</t>
  </si>
  <si>
    <t>3er TRIMESTRE</t>
  </si>
  <si>
    <t>4to TRIMESTRE</t>
  </si>
  <si>
    <t>3ro TRI 2021</t>
  </si>
  <si>
    <t>4to TRI 2021</t>
  </si>
  <si>
    <t>CANTIDAD CONTENEDORES JULIO - SEPTIEMBRE 2021 x MACROZONA</t>
  </si>
  <si>
    <t>TOTAL BOXES VACIOS</t>
  </si>
  <si>
    <t>CANTIDAD CONTENEDORES ENERO - MARZO 2022 x MACROZONA</t>
  </si>
  <si>
    <t>DIFERENCIA ENERO - MARZO 2022 vs 2021 (UNIDADES)</t>
  </si>
  <si>
    <t>DIFERENCIA ENERO - MARZO 2022 vs 2021 (PORCENTAJES)</t>
  </si>
  <si>
    <t>PORCENTAJES DE VARIACIÓN 2022 VS. 2021</t>
  </si>
  <si>
    <t>CANTIDAD CONTENEDORES ABRIL - JUNIO 2022 x MACROZONA</t>
  </si>
  <si>
    <t>DIFERENCIA ABRIL - JUNIO 2022 vs 2021 (UNIDADES)</t>
  </si>
  <si>
    <t>DIFERENCIA ABRIL - JUNIO 2022 vs 2021 (PORCENTAJES)</t>
  </si>
  <si>
    <t>CANTIDAD CONTENEDORES JULIO - SEPTIEMBRE 2022 x MACROZONA</t>
  </si>
  <si>
    <t>DIFERENCIA JULIO - SEPTIEMBRE 2022 vs 2021 (UNIDADES)</t>
  </si>
  <si>
    <t>DIFERENCIA JULIO - SEPTIEMBRE 2022 vs 2021 (PORCENTAJES)</t>
  </si>
  <si>
    <t>PORCENTAJES DE VARIACIÓN 2021 VS. 2020</t>
  </si>
  <si>
    <t>DIFERENCIA ENERO - MARZO 2021 vs 2020 (UNIDADES)</t>
  </si>
  <si>
    <t>DIFERENCIA ENERO - MARZO 2021 vs 2020 (PORCENTAJES)</t>
  </si>
  <si>
    <t>DIFERENCIA ABRIL - JUNIO 2021 vs 2020 (UNIDADES)</t>
  </si>
  <si>
    <t>DIFERENCIA ABRIL - JUNIO 2021 vs 2020 (PORCENTAJES)</t>
  </si>
  <si>
    <t>DIFERENCIA JULIO - SEPTIEMBRE 2021 vs 2020 (UNIDADES)</t>
  </si>
  <si>
    <t>DIFERENCIA JULIO - SEPTIEMBRE 2021 vs 2020 (PORCENTAJES)</t>
  </si>
  <si>
    <t>CANTIDAD CONTENEDORES OCTUBRE - DICIEMBRE 2021 x MACROZONA</t>
  </si>
  <si>
    <t>DIFERENCIA OCTUBRE - DICIEMBRE 2021 vs 2020 (UNIDADES)</t>
  </si>
  <si>
    <t>DIFERENCIA OCTUBRE - DICIEMBRE 2021 vs 2020 (PORCENTAJES)</t>
  </si>
  <si>
    <t>CANTIDAD CONTENEDORES ENERO - DICIEMBRE 2021 x MACROZONA</t>
  </si>
  <si>
    <t>DIFERENCIA ENERO - DICIEMBRE 2021 vs 2020 (UNIDADES)</t>
  </si>
  <si>
    <t>DIFERENCIA ENERO - DICIEMBRE 2021 vs 2020 (PORCENTAJES)</t>
  </si>
  <si>
    <t>1ER TRI 2022</t>
  </si>
  <si>
    <t>2DO TRI 2022</t>
  </si>
  <si>
    <t>3ro TRI 2022</t>
  </si>
  <si>
    <t>4to TRI 2022</t>
  </si>
  <si>
    <t>CANTIDAD CONTENEDORES OCTUBRE - DICIEMBRE 2022 x MACROZONA</t>
  </si>
  <si>
    <t>DIFERENCIA OCTUBRE - DICIEMBRE 2022 vs 2021 (UNIDADES)</t>
  </si>
  <si>
    <t>DIFERENCIA OCTUBRE - DICIEMBRE 2022 vs 2021 (PORCENTAJES)</t>
  </si>
  <si>
    <t>CANTIDAD CONTENEDORES ENERO - DICIEMBRE 2022 x MACROZONA</t>
  </si>
  <si>
    <t>DIFERENCIA ENERO - DICIEMBRE 2022 vs 2021 (UNIDADES)</t>
  </si>
  <si>
    <t>DIFERENCIA ENERO - DICIEMBRE 2022 vs 2021 (PORCENTAJES)</t>
  </si>
  <si>
    <t>1ER TRI 2023</t>
  </si>
  <si>
    <t>PORCENTAJES DE VARIACIÓN 2023 VS. 2022</t>
  </si>
  <si>
    <t>CANTIDAD CONTENEDORES ENERO - MARZO 2023 x MACROZONA</t>
  </si>
  <si>
    <t>DIFERENCIA ENERO - MARZO 2023 vs 2022 (UNIDADES)</t>
  </si>
  <si>
    <t>DIFERENCIA ENERO - MARZO 2023 vs 2022 (PORCENTAJES)</t>
  </si>
  <si>
    <t>CANTIDAD CONTENEDORES ABRIL - JUNIO 2023 x MACROZONA</t>
  </si>
  <si>
    <t>DIFERENCIA ABRIL - JUNIO 2023 vs 2022 (UNIDADES)</t>
  </si>
  <si>
    <t>DIFERENCIA ABRIL - JUNIO 2023 vs 2022 (PORCENTAJES)</t>
  </si>
  <si>
    <t>2do TRI 2023</t>
  </si>
  <si>
    <t>CANTIDAD CONTENEDORES JULIO - SEPTIEMBRE 2023 x MACROZONA</t>
  </si>
  <si>
    <t>DIFERENCIA JULIO - SEPTIEMBRE 2023 vs 2022 (UNIDADES)</t>
  </si>
  <si>
    <t>DIFERENCIA JULIO - SEPTIEMBRE 2023 vs 2022 (PORCENTAJES)</t>
  </si>
  <si>
    <t>3ro TRI 2023</t>
  </si>
  <si>
    <t>CANTIDAD CONTENEDORES ENERO - DICIEMBRE 2023 x MACROZONA</t>
  </si>
  <si>
    <t>DIFERENCIA ENERO - DICIEMBRE 2023 vs 2022 (UNIDADES)</t>
  </si>
  <si>
    <t>DIFERENCIA ENERO - DICIEMBRE 2023 vs 2022 (PORCENTAJES)</t>
  </si>
  <si>
    <t>CANTIDAD CONTENEDORES OCTUBRE - DICIEMBRE 2023 x MACROZONA</t>
  </si>
  <si>
    <t>DIFERENCIA OCTUBRE - DICIEMBRE 2023 vs 2022 (UNIDADES)</t>
  </si>
  <si>
    <t>DIFERENCIA OCTUBRE - DICIEMBRE 2023 vs 2022 (PORCENTAJES)</t>
  </si>
  <si>
    <t>4to TRI 2023</t>
  </si>
  <si>
    <t>1ER TRI 2024</t>
  </si>
  <si>
    <t>PORCENTAJES DE VARIACIÓN 2024 VS. 2023</t>
  </si>
  <si>
    <t>CANTIDAD CONTENEDORES ENERO - MARZO 2024 x MACROZONA</t>
  </si>
  <si>
    <t>DIFERENCIA ENERO - MARZO 2024 vs 2023 (UNIDADES)</t>
  </si>
  <si>
    <t>DIFERENCIA ENERO - MARZO 2024 vs 2023 (PORCENTAJES)</t>
  </si>
  <si>
    <t>CANTIDAD CONTENEDORES ABRIL - JUNIO 2024 x MACROZONA</t>
  </si>
  <si>
    <t>DIFERENCIA ABRIL - JUNIO 2024 vs 2023 (UNIDADES)</t>
  </si>
  <si>
    <t>DIFERENCIA ABRIL - JUNIO 2024 vs 2023 (PORCENTAJES)</t>
  </si>
  <si>
    <t>CANTIDAD CONTENEDORES JULIO - SEPTIEMBRE 2024 x MACROZONA</t>
  </si>
  <si>
    <t>DIFERENCIA JULIO - SEPTIEMBRE 2024 vs 2023 (UNIDADES)</t>
  </si>
  <si>
    <t>DIFERENCIA JULIO - SEPTIEMBRE 2024 vs 2023 (PORCENTAJES)</t>
  </si>
  <si>
    <t>CANTIDAD CONTENEDORES OCTUBRE - DICIEMBRE 2024 x MACROZONA</t>
  </si>
  <si>
    <t>DIFERENCIA OCTUBRE - DICIEMBRE 2024 vs 2023 (UNIDADES)</t>
  </si>
  <si>
    <t>DIFERENCIA OCTUBRE - DICIEMBRE 2024 vs 2023 (PORCENTAJES)</t>
  </si>
  <si>
    <t>DIFERENCIA ENERO - DICIEMBRE 2024 vs 2023 (UNIDADES)</t>
  </si>
  <si>
    <t>DIFERENCIA ENERO - DICIEMBRE 2024 vs 2023 (PORCENTAJES)</t>
  </si>
  <si>
    <t>CANTIDAD CONTENEDORES ENERO -DICIEMBRE 2024 x MACROZONA</t>
  </si>
  <si>
    <t>CANTIDAD CONTENEDORES ENERO - MARZO 2025 x MACROZONA</t>
  </si>
  <si>
    <t>DIFERENCIA ENERO - MARZO 2025 vs 2024 (UNIDADES)</t>
  </si>
  <si>
    <t>DIFERENCIA ENERO - MARZO 2025 vs 2024 (PORCENTAJES)</t>
  </si>
  <si>
    <t>PORCENTAJES DE VARIACIÓN 2025 VS. 2024</t>
  </si>
  <si>
    <t>CANTIDAD CONTENEDORES ABRIL - JUNIO 2025 x MACROZONA</t>
  </si>
  <si>
    <t>DIFERENCIA ABRIL - JUNIO 2025 vs 2024 (UNIDADES)</t>
  </si>
  <si>
    <t>DIFERENCIA ABRIL - JUNIO 2025 vs 2024 (PORCENTAJES)</t>
  </si>
  <si>
    <t>CANTIDAD CONTENEDORES JULIO - SEPTIEMBRE 2025 x MACROZONA</t>
  </si>
  <si>
    <t>DIFERENCIA JULIO - SEPTIEMBRE 2025 vs 2024 (UNIDADES)</t>
  </si>
  <si>
    <t>DIFERENCIA JULIO - SEPTIEMBRE 2025 vs 2024 (PORCENTAJES)</t>
  </si>
  <si>
    <t>CANTIDAD CONTENEDORES OCTUBRE - DICIEMBRE 2025 x MACROZONA</t>
  </si>
  <si>
    <t>DIFERENCIA OCTUBRE - DICIEMBRE 2025 vs 2024 (UNIDADES)</t>
  </si>
  <si>
    <t>DIFERENCIA OCTUBRE - DICIEMBRE 2025 vs 2024 (PORCENTAJES)</t>
  </si>
  <si>
    <t>INDICADORES ENERO - JUNIO</t>
  </si>
  <si>
    <t>CANTIDAD CONTENEDORES ENERO - JUNIO 2024 x MACROZONA</t>
  </si>
  <si>
    <t>CANTIDAD CONTENEDORES ENERO - JUNIO 2025 x MACROZONA</t>
  </si>
  <si>
    <t>DIFERENCIA ENERO - JUNIO 2025 vs 2024 (UNIDADES)</t>
  </si>
  <si>
    <t>DIFERENCIA ENERO - JUNIO 2025 vs 2024 (PORCENTAJES)</t>
  </si>
  <si>
    <t>2do TRI 2024</t>
  </si>
  <si>
    <t>3er TRI 2024</t>
  </si>
  <si>
    <t>4to TRI 2024</t>
  </si>
  <si>
    <t>1ER TRI 2025</t>
  </si>
  <si>
    <t>2do TRI 2025</t>
  </si>
  <si>
    <t>TEUS x MCZ Enero-Junio</t>
  </si>
  <si>
    <t>BOXES x MCZ Enero-Junio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</si>
</sst>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%"/>
    <numFmt numFmtId="166" formatCode="0.0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65">
    <xf numFmtId="0" fontId="0" fillId="0" borderId="0" xfId="0"/>
    <xf numFmtId="0" fontId="8" fillId="2" borderId="12" xfId="0" applyFont="1" applyFill="1" applyBorder="1"/>
    <xf numFmtId="0" fontId="8" fillId="2" borderId="14" xfId="0" applyFont="1" applyFill="1" applyBorder="1"/>
    <xf numFmtId="0" fontId="8" fillId="2" borderId="1" xfId="0" applyFont="1" applyFill="1" applyBorder="1"/>
    <xf numFmtId="3" fontId="8" fillId="2" borderId="16" xfId="0" applyNumberFormat="1" applyFont="1" applyFill="1" applyBorder="1"/>
    <xf numFmtId="0" fontId="8" fillId="2" borderId="16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3" fontId="8" fillId="2" borderId="1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8" fillId="2" borderId="16" xfId="2" applyNumberFormat="1" applyFont="1" applyFill="1" applyBorder="1" applyAlignment="1">
      <alignment vertical="center"/>
    </xf>
    <xf numFmtId="3" fontId="8" fillId="2" borderId="19" xfId="0" applyNumberFormat="1" applyFont="1" applyFill="1" applyBorder="1" applyAlignment="1">
      <alignment vertical="center"/>
    </xf>
    <xf numFmtId="165" fontId="8" fillId="2" borderId="26" xfId="2" applyNumberFormat="1" applyFont="1" applyFill="1" applyBorder="1" applyAlignment="1">
      <alignment vertical="center"/>
    </xf>
    <xf numFmtId="3" fontId="8" fillId="2" borderId="28" xfId="0" applyNumberFormat="1" applyFont="1" applyFill="1" applyBorder="1" applyAlignment="1">
      <alignment vertical="center"/>
    </xf>
    <xf numFmtId="165" fontId="8" fillId="2" borderId="29" xfId="2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165" fontId="8" fillId="2" borderId="30" xfId="2" applyNumberFormat="1" applyFont="1" applyFill="1" applyBorder="1" applyAlignment="1">
      <alignment vertical="center"/>
    </xf>
    <xf numFmtId="3" fontId="8" fillId="2" borderId="24" xfId="0" applyNumberFormat="1" applyFont="1" applyFill="1" applyBorder="1" applyAlignment="1">
      <alignment vertical="center"/>
    </xf>
    <xf numFmtId="165" fontId="8" fillId="2" borderId="31" xfId="2" applyNumberFormat="1" applyFont="1" applyFill="1" applyBorder="1" applyAlignment="1">
      <alignment vertical="center"/>
    </xf>
    <xf numFmtId="165" fontId="8" fillId="3" borderId="26" xfId="2" applyNumberFormat="1" applyFont="1" applyFill="1" applyBorder="1" applyAlignment="1">
      <alignment vertical="center"/>
    </xf>
    <xf numFmtId="165" fontId="8" fillId="3" borderId="29" xfId="2" applyNumberFormat="1" applyFont="1" applyFill="1" applyBorder="1" applyAlignment="1">
      <alignment vertical="center"/>
    </xf>
    <xf numFmtId="165" fontId="8" fillId="3" borderId="30" xfId="2" applyNumberFormat="1" applyFont="1" applyFill="1" applyBorder="1" applyAlignment="1">
      <alignment vertical="center"/>
    </xf>
    <xf numFmtId="3" fontId="8" fillId="3" borderId="28" xfId="0" applyNumberFormat="1" applyFont="1" applyFill="1" applyBorder="1" applyAlignment="1">
      <alignment vertical="center"/>
    </xf>
    <xf numFmtId="165" fontId="8" fillId="3" borderId="31" xfId="2" applyNumberFormat="1" applyFont="1" applyFill="1" applyBorder="1" applyAlignment="1">
      <alignment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3" fontId="8" fillId="3" borderId="16" xfId="0" applyNumberFormat="1" applyFont="1" applyFill="1" applyBorder="1" applyAlignment="1">
      <alignment vertical="center"/>
    </xf>
    <xf numFmtId="165" fontId="8" fillId="3" borderId="16" xfId="2" applyNumberFormat="1" applyFont="1" applyFill="1" applyBorder="1" applyAlignment="1">
      <alignment vertical="center"/>
    </xf>
    <xf numFmtId="165" fontId="8" fillId="4" borderId="26" xfId="2" applyNumberFormat="1" applyFont="1" applyFill="1" applyBorder="1" applyAlignment="1">
      <alignment vertical="center"/>
    </xf>
    <xf numFmtId="165" fontId="8" fillId="4" borderId="29" xfId="2" applyNumberFormat="1" applyFont="1" applyFill="1" applyBorder="1" applyAlignment="1">
      <alignment vertical="center"/>
    </xf>
    <xf numFmtId="165" fontId="8" fillId="4" borderId="30" xfId="2" applyNumberFormat="1" applyFont="1" applyFill="1" applyBorder="1" applyAlignment="1">
      <alignment vertical="center"/>
    </xf>
    <xf numFmtId="3" fontId="8" fillId="4" borderId="28" xfId="0" applyNumberFormat="1" applyFont="1" applyFill="1" applyBorder="1" applyAlignment="1">
      <alignment vertical="center"/>
    </xf>
    <xf numFmtId="165" fontId="8" fillId="4" borderId="31" xfId="2" applyNumberFormat="1" applyFont="1" applyFill="1" applyBorder="1" applyAlignment="1">
      <alignment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3" fontId="8" fillId="4" borderId="16" xfId="0" applyNumberFormat="1" applyFont="1" applyFill="1" applyBorder="1" applyAlignment="1">
      <alignment vertical="center"/>
    </xf>
    <xf numFmtId="165" fontId="8" fillId="4" borderId="16" xfId="2" applyNumberFormat="1" applyFont="1" applyFill="1" applyBorder="1" applyAlignment="1">
      <alignment vertical="center"/>
    </xf>
    <xf numFmtId="165" fontId="8" fillId="5" borderId="26" xfId="2" applyNumberFormat="1" applyFont="1" applyFill="1" applyBorder="1" applyAlignment="1">
      <alignment vertical="center"/>
    </xf>
    <xf numFmtId="165" fontId="8" fillId="5" borderId="29" xfId="2" applyNumberFormat="1" applyFont="1" applyFill="1" applyBorder="1" applyAlignment="1">
      <alignment vertical="center"/>
    </xf>
    <xf numFmtId="165" fontId="8" fillId="5" borderId="30" xfId="2" applyNumberFormat="1" applyFont="1" applyFill="1" applyBorder="1" applyAlignment="1">
      <alignment vertical="center"/>
    </xf>
    <xf numFmtId="3" fontId="8" fillId="5" borderId="28" xfId="0" applyNumberFormat="1" applyFont="1" applyFill="1" applyBorder="1" applyAlignment="1">
      <alignment vertical="center"/>
    </xf>
    <xf numFmtId="165" fontId="8" fillId="5" borderId="31" xfId="2" applyNumberFormat="1" applyFont="1" applyFill="1" applyBorder="1" applyAlignment="1">
      <alignment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vertical="center"/>
    </xf>
    <xf numFmtId="0" fontId="8" fillId="5" borderId="14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3" fontId="8" fillId="5" borderId="16" xfId="0" applyNumberFormat="1" applyFont="1" applyFill="1" applyBorder="1" applyAlignment="1">
      <alignment vertical="center"/>
    </xf>
    <xf numFmtId="165" fontId="8" fillId="5" borderId="16" xfId="2" applyNumberFormat="1" applyFont="1" applyFill="1" applyBorder="1" applyAlignment="1">
      <alignment vertical="center"/>
    </xf>
    <xf numFmtId="165" fontId="8" fillId="6" borderId="26" xfId="2" applyNumberFormat="1" applyFont="1" applyFill="1" applyBorder="1" applyAlignment="1">
      <alignment vertical="center"/>
    </xf>
    <xf numFmtId="165" fontId="8" fillId="6" borderId="29" xfId="2" applyNumberFormat="1" applyFont="1" applyFill="1" applyBorder="1" applyAlignment="1">
      <alignment vertical="center"/>
    </xf>
    <xf numFmtId="165" fontId="8" fillId="6" borderId="30" xfId="2" applyNumberFormat="1" applyFont="1" applyFill="1" applyBorder="1" applyAlignment="1">
      <alignment vertical="center"/>
    </xf>
    <xf numFmtId="3" fontId="8" fillId="6" borderId="28" xfId="0" applyNumberFormat="1" applyFont="1" applyFill="1" applyBorder="1" applyAlignment="1">
      <alignment vertical="center"/>
    </xf>
    <xf numFmtId="165" fontId="8" fillId="6" borderId="31" xfId="2" applyNumberFormat="1" applyFont="1" applyFill="1" applyBorder="1" applyAlignment="1">
      <alignment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vertical="center"/>
    </xf>
    <xf numFmtId="0" fontId="8" fillId="6" borderId="14" xfId="0" applyFont="1" applyFill="1" applyBorder="1" applyAlignment="1">
      <alignment vertical="center"/>
    </xf>
    <xf numFmtId="3" fontId="8" fillId="6" borderId="15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3" fontId="8" fillId="6" borderId="16" xfId="0" applyNumberFormat="1" applyFont="1" applyFill="1" applyBorder="1" applyAlignment="1">
      <alignment vertical="center"/>
    </xf>
    <xf numFmtId="165" fontId="8" fillId="0" borderId="0" xfId="2" applyNumberFormat="1" applyFont="1" applyFill="1" applyBorder="1"/>
    <xf numFmtId="165" fontId="8" fillId="6" borderId="16" xfId="2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vertical="center" wrapText="1"/>
    </xf>
    <xf numFmtId="0" fontId="11" fillId="0" borderId="0" xfId="0" applyFont="1"/>
    <xf numFmtId="0" fontId="6" fillId="0" borderId="0" xfId="0" applyFont="1"/>
    <xf numFmtId="0" fontId="6" fillId="0" borderId="29" xfId="0" applyFont="1" applyBorder="1"/>
    <xf numFmtId="3" fontId="6" fillId="0" borderId="29" xfId="0" applyNumberFormat="1" applyFont="1" applyBorder="1"/>
    <xf numFmtId="0" fontId="6" fillId="0" borderId="35" xfId="0" applyFont="1" applyBorder="1"/>
    <xf numFmtId="3" fontId="6" fillId="0" borderId="36" xfId="0" applyNumberFormat="1" applyFont="1" applyBorder="1"/>
    <xf numFmtId="0" fontId="6" fillId="0" borderId="37" xfId="0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3" fontId="6" fillId="0" borderId="13" xfId="0" applyNumberFormat="1" applyFont="1" applyBorder="1"/>
    <xf numFmtId="166" fontId="6" fillId="0" borderId="0" xfId="0" applyNumberFormat="1" applyFont="1"/>
    <xf numFmtId="3" fontId="6" fillId="0" borderId="15" xfId="0" applyNumberFormat="1" applyFont="1" applyBorder="1"/>
    <xf numFmtId="165" fontId="6" fillId="0" borderId="0" xfId="0" applyNumberFormat="1" applyFont="1"/>
    <xf numFmtId="10" fontId="6" fillId="0" borderId="0" xfId="0" applyNumberFormat="1" applyFont="1"/>
    <xf numFmtId="2" fontId="6" fillId="0" borderId="0" xfId="0" applyNumberFormat="1" applyFont="1"/>
    <xf numFmtId="167" fontId="6" fillId="0" borderId="0" xfId="1" applyNumberFormat="1" applyFont="1"/>
    <xf numFmtId="3" fontId="6" fillId="0" borderId="13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9" xfId="2" applyNumberFormat="1" applyFont="1" applyBorder="1" applyAlignment="1">
      <alignment vertical="center"/>
    </xf>
    <xf numFmtId="165" fontId="6" fillId="0" borderId="15" xfId="2" applyNumberFormat="1" applyFont="1" applyBorder="1" applyAlignment="1">
      <alignment vertical="center"/>
    </xf>
    <xf numFmtId="165" fontId="6" fillId="0" borderId="17" xfId="2" applyNumberFormat="1" applyFont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8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23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6" fillId="4" borderId="28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23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0" fontId="6" fillId="6" borderId="19" xfId="0" applyFont="1" applyFill="1" applyBorder="1" applyAlignment="1">
      <alignment vertical="center"/>
    </xf>
    <xf numFmtId="0" fontId="6" fillId="6" borderId="27" xfId="0" applyFont="1" applyFill="1" applyBorder="1" applyAlignment="1">
      <alignment vertical="center"/>
    </xf>
    <xf numFmtId="0" fontId="6" fillId="6" borderId="28" xfId="0" applyFont="1" applyFill="1" applyBorder="1" applyAlignment="1">
      <alignment vertical="center"/>
    </xf>
    <xf numFmtId="0" fontId="6" fillId="6" borderId="21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6" borderId="24" xfId="0" applyFont="1" applyFill="1" applyBorder="1" applyAlignment="1">
      <alignment vertical="center"/>
    </xf>
    <xf numFmtId="3" fontId="6" fillId="0" borderId="0" xfId="0" applyNumberFormat="1" applyFont="1"/>
    <xf numFmtId="3" fontId="6" fillId="0" borderId="9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0" fontId="6" fillId="5" borderId="18" xfId="0" applyFont="1" applyFill="1" applyBorder="1" applyAlignment="1">
      <alignment vertical="center"/>
    </xf>
    <xf numFmtId="0" fontId="6" fillId="5" borderId="19" xfId="0" applyFont="1" applyFill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0" fontId="6" fillId="5" borderId="28" xfId="0" applyFont="1" applyFill="1" applyBorder="1" applyAlignment="1">
      <alignment vertical="center"/>
    </xf>
    <xf numFmtId="0" fontId="6" fillId="5" borderId="21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23" xfId="0" applyFont="1" applyFill="1" applyBorder="1" applyAlignment="1">
      <alignment vertical="center"/>
    </xf>
    <xf numFmtId="0" fontId="6" fillId="5" borderId="24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0" borderId="0" xfId="0" applyFont="1"/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3" fontId="5" fillId="0" borderId="13" xfId="0" applyNumberFormat="1" applyFont="1" applyBorder="1"/>
    <xf numFmtId="166" fontId="5" fillId="0" borderId="0" xfId="0" applyNumberFormat="1" applyFont="1"/>
    <xf numFmtId="3" fontId="5" fillId="0" borderId="15" xfId="0" applyNumberFormat="1" applyFont="1" applyBorder="1"/>
    <xf numFmtId="165" fontId="5" fillId="0" borderId="0" xfId="0" applyNumberFormat="1" applyFont="1"/>
    <xf numFmtId="10" fontId="5" fillId="0" borderId="0" xfId="0" applyNumberFormat="1" applyFont="1"/>
    <xf numFmtId="2" fontId="5" fillId="0" borderId="0" xfId="0" applyNumberFormat="1" applyFont="1"/>
    <xf numFmtId="167" fontId="5" fillId="0" borderId="0" xfId="1" applyNumberFormat="1" applyFont="1"/>
    <xf numFmtId="3" fontId="5" fillId="0" borderId="13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5" fontId="5" fillId="0" borderId="9" xfId="2" applyNumberFormat="1" applyFont="1" applyBorder="1" applyAlignment="1">
      <alignment vertical="center"/>
    </xf>
    <xf numFmtId="165" fontId="5" fillId="0" borderId="15" xfId="2" applyNumberFormat="1" applyFont="1" applyBorder="1" applyAlignment="1">
      <alignment vertical="center"/>
    </xf>
    <xf numFmtId="165" fontId="5" fillId="0" borderId="17" xfId="2" applyNumberFormat="1" applyFont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0" fontId="5" fillId="4" borderId="28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24" xfId="0" applyFont="1" applyFill="1" applyBorder="1" applyAlignment="1">
      <alignment vertical="center"/>
    </xf>
    <xf numFmtId="0" fontId="5" fillId="7" borderId="18" xfId="0" applyFont="1" applyFill="1" applyBorder="1" applyAlignment="1">
      <alignment vertical="center"/>
    </xf>
    <xf numFmtId="0" fontId="5" fillId="7" borderId="19" xfId="0" applyFont="1" applyFill="1" applyBorder="1" applyAlignment="1">
      <alignment vertical="center"/>
    </xf>
    <xf numFmtId="165" fontId="8" fillId="7" borderId="26" xfId="2" applyNumberFormat="1" applyFont="1" applyFill="1" applyBorder="1" applyAlignment="1">
      <alignment vertical="center"/>
    </xf>
    <xf numFmtId="0" fontId="5" fillId="7" borderId="27" xfId="0" applyFont="1" applyFill="1" applyBorder="1" applyAlignment="1">
      <alignment vertical="center"/>
    </xf>
    <xf numFmtId="0" fontId="5" fillId="7" borderId="28" xfId="0" applyFont="1" applyFill="1" applyBorder="1" applyAlignment="1">
      <alignment vertical="center"/>
    </xf>
    <xf numFmtId="165" fontId="8" fillId="7" borderId="29" xfId="2" applyNumberFormat="1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165" fontId="8" fillId="7" borderId="30" xfId="2" applyNumberFormat="1" applyFont="1" applyFill="1" applyBorder="1" applyAlignment="1">
      <alignment vertical="center"/>
    </xf>
    <xf numFmtId="3" fontId="8" fillId="7" borderId="28" xfId="0" applyNumberFormat="1" applyFont="1" applyFill="1" applyBorder="1" applyAlignment="1">
      <alignment vertical="center"/>
    </xf>
    <xf numFmtId="0" fontId="5" fillId="7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165" fontId="8" fillId="7" borderId="31" xfId="2" applyNumberFormat="1" applyFont="1" applyFill="1" applyBorder="1" applyAlignment="1">
      <alignment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vertical="center"/>
    </xf>
    <xf numFmtId="0" fontId="8" fillId="7" borderId="14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3" fontId="8" fillId="7" borderId="16" xfId="0" applyNumberFormat="1" applyFont="1" applyFill="1" applyBorder="1" applyAlignment="1">
      <alignment vertical="center"/>
    </xf>
    <xf numFmtId="165" fontId="8" fillId="7" borderId="16" xfId="2" applyNumberFormat="1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5" fillId="6" borderId="28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5" fillId="6" borderId="23" xfId="0" applyFont="1" applyFill="1" applyBorder="1" applyAlignment="1">
      <alignment vertical="center"/>
    </xf>
    <xf numFmtId="0" fontId="5" fillId="6" borderId="24" xfId="0" applyFont="1" applyFill="1" applyBorder="1" applyAlignment="1">
      <alignment vertical="center"/>
    </xf>
    <xf numFmtId="3" fontId="5" fillId="0" borderId="0" xfId="0" applyNumberFormat="1" applyFont="1"/>
    <xf numFmtId="3" fontId="5" fillId="0" borderId="9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0" fontId="5" fillId="0" borderId="29" xfId="0" applyFont="1" applyBorder="1"/>
    <xf numFmtId="0" fontId="4" fillId="0" borderId="16" xfId="0" applyFont="1" applyBorder="1" applyAlignment="1">
      <alignment horizontal="center"/>
    </xf>
    <xf numFmtId="0" fontId="8" fillId="8" borderId="12" xfId="0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8" fillId="8" borderId="14" xfId="0" applyFont="1" applyFill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3" fontId="8" fillId="8" borderId="16" xfId="0" applyNumberFormat="1" applyFont="1" applyFill="1" applyBorder="1" applyAlignment="1">
      <alignment vertical="center"/>
    </xf>
    <xf numFmtId="0" fontId="8" fillId="2" borderId="32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7" borderId="27" xfId="0" applyFont="1" applyFill="1" applyBorder="1" applyAlignment="1">
      <alignment vertical="center"/>
    </xf>
    <xf numFmtId="0" fontId="3" fillId="7" borderId="28" xfId="0" applyFont="1" applyFill="1" applyBorder="1" applyAlignment="1">
      <alignment vertical="center"/>
    </xf>
    <xf numFmtId="0" fontId="3" fillId="7" borderId="21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23" xfId="0" applyFont="1" applyFill="1" applyBorder="1" applyAlignment="1">
      <alignment vertical="center"/>
    </xf>
    <xf numFmtId="0" fontId="3" fillId="7" borderId="24" xfId="0" applyFont="1" applyFill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165" fontId="3" fillId="0" borderId="9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  <xf numFmtId="165" fontId="3" fillId="0" borderId="17" xfId="2" applyNumberFormat="1" applyFont="1" applyBorder="1" applyAlignment="1">
      <alignment vertical="center"/>
    </xf>
    <xf numFmtId="0" fontId="2" fillId="0" borderId="29" xfId="0" applyFont="1" applyBorder="1"/>
    <xf numFmtId="0" fontId="8" fillId="2" borderId="40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6" fillId="0" borderId="32" xfId="0" applyFont="1" applyBorder="1"/>
    <xf numFmtId="3" fontId="6" fillId="0" borderId="33" xfId="0" applyNumberFormat="1" applyFont="1" applyBorder="1"/>
    <xf numFmtId="3" fontId="6" fillId="0" borderId="34" xfId="0" applyNumberFormat="1" applyFont="1" applyBorder="1"/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0" fontId="1" fillId="0" borderId="29" xfId="0" applyFont="1" applyBorder="1"/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0" borderId="0" xfId="0" applyFont="1"/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3" fontId="1" fillId="0" borderId="13" xfId="0" applyNumberFormat="1" applyFont="1" applyBorder="1"/>
    <xf numFmtId="166" fontId="1" fillId="0" borderId="0" xfId="0" applyNumberFormat="1" applyFont="1"/>
    <xf numFmtId="3" fontId="1" fillId="0" borderId="15" xfId="0" applyNumberFormat="1" applyFont="1" applyBorder="1"/>
    <xf numFmtId="165" fontId="1" fillId="0" borderId="0" xfId="0" applyNumberFormat="1" applyFont="1"/>
    <xf numFmtId="10" fontId="1" fillId="0" borderId="0" xfId="0" applyNumberFormat="1" applyFont="1"/>
    <xf numFmtId="2" fontId="1" fillId="0" borderId="0" xfId="0" applyNumberFormat="1" applyFont="1"/>
    <xf numFmtId="167" fontId="1" fillId="0" borderId="0" xfId="1" applyNumberFormat="1" applyFont="1"/>
    <xf numFmtId="3" fontId="1" fillId="0" borderId="13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5" fontId="1" fillId="0" borderId="9" xfId="2" applyNumberFormat="1" applyFont="1" applyBorder="1" applyAlignment="1">
      <alignment vertical="center"/>
    </xf>
    <xf numFmtId="165" fontId="1" fillId="0" borderId="15" xfId="2" applyNumberFormat="1" applyFont="1" applyBorder="1" applyAlignment="1">
      <alignment vertical="center"/>
    </xf>
    <xf numFmtId="165" fontId="1" fillId="0" borderId="17" xfId="2" applyNumberFormat="1" applyFont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4" borderId="28" xfId="0" applyFont="1" applyFill="1" applyBorder="1" applyAlignment="1">
      <alignment vertical="center"/>
    </xf>
    <xf numFmtId="0" fontId="1" fillId="4" borderId="2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23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1" fillId="7" borderId="28" xfId="0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23" xfId="0" applyFont="1" applyFill="1" applyBorder="1" applyAlignment="1">
      <alignment vertical="center"/>
    </xf>
    <xf numFmtId="0" fontId="1" fillId="7" borderId="24" xfId="0" applyFont="1" applyFill="1" applyBorder="1" applyAlignment="1">
      <alignment vertical="center"/>
    </xf>
    <xf numFmtId="0" fontId="1" fillId="6" borderId="18" xfId="0" applyFont="1" applyFill="1" applyBorder="1" applyAlignment="1">
      <alignment vertical="center"/>
    </xf>
    <xf numFmtId="0" fontId="1" fillId="6" borderId="19" xfId="0" applyFont="1" applyFill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1" fillId="6" borderId="28" xfId="0" applyFont="1" applyFill="1" applyBorder="1" applyAlignment="1">
      <alignment vertical="center"/>
    </xf>
    <xf numFmtId="0" fontId="1" fillId="6" borderId="21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23" xfId="0" applyFont="1" applyFill="1" applyBorder="1" applyAlignment="1">
      <alignment vertical="center"/>
    </xf>
    <xf numFmtId="0" fontId="1" fillId="6" borderId="24" xfId="0" applyFont="1" applyFill="1" applyBorder="1" applyAlignment="1">
      <alignment vertical="center"/>
    </xf>
    <xf numFmtId="3" fontId="1" fillId="0" borderId="0" xfId="0" applyNumberFormat="1" applyFont="1"/>
    <xf numFmtId="3" fontId="1" fillId="0" borderId="9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3" fontId="8" fillId="6" borderId="18" xfId="0" applyNumberFormat="1" applyFont="1" applyFill="1" applyBorder="1" applyAlignment="1">
      <alignment horizontal="center" vertical="center"/>
    </xf>
    <xf numFmtId="3" fontId="8" fillId="6" borderId="19" xfId="0" applyNumberFormat="1" applyFont="1" applyFill="1" applyBorder="1" applyAlignment="1">
      <alignment horizontal="center" vertical="center"/>
    </xf>
    <xf numFmtId="3" fontId="8" fillId="6" borderId="20" xfId="0" applyNumberFormat="1" applyFont="1" applyFill="1" applyBorder="1" applyAlignment="1">
      <alignment horizontal="center" vertical="center"/>
    </xf>
    <xf numFmtId="3" fontId="8" fillId="6" borderId="21" xfId="0" applyNumberFormat="1" applyFont="1" applyFill="1" applyBorder="1" applyAlignment="1">
      <alignment horizontal="center" vertical="center"/>
    </xf>
    <xf numFmtId="3" fontId="8" fillId="6" borderId="0" xfId="0" applyNumberFormat="1" applyFont="1" applyFill="1" applyAlignment="1">
      <alignment horizontal="center" vertical="center"/>
    </xf>
    <xf numFmtId="3" fontId="8" fillId="6" borderId="22" xfId="0" applyNumberFormat="1" applyFont="1" applyFill="1" applyBorder="1" applyAlignment="1">
      <alignment horizontal="center" vertical="center"/>
    </xf>
    <xf numFmtId="3" fontId="8" fillId="6" borderId="23" xfId="0" applyNumberFormat="1" applyFont="1" applyFill="1" applyBorder="1" applyAlignment="1">
      <alignment horizontal="center" vertical="center"/>
    </xf>
    <xf numFmtId="3" fontId="8" fillId="6" borderId="24" xfId="0" applyNumberFormat="1" applyFont="1" applyFill="1" applyBorder="1" applyAlignment="1">
      <alignment horizontal="center" vertical="center"/>
    </xf>
    <xf numFmtId="3" fontId="8" fillId="6" borderId="25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3" fontId="8" fillId="7" borderId="18" xfId="0" applyNumberFormat="1" applyFont="1" applyFill="1" applyBorder="1" applyAlignment="1">
      <alignment horizontal="center" vertical="center"/>
    </xf>
    <xf numFmtId="3" fontId="8" fillId="7" borderId="19" xfId="0" applyNumberFormat="1" applyFont="1" applyFill="1" applyBorder="1" applyAlignment="1">
      <alignment horizontal="center" vertical="center"/>
    </xf>
    <xf numFmtId="3" fontId="8" fillId="7" borderId="20" xfId="0" applyNumberFormat="1" applyFont="1" applyFill="1" applyBorder="1" applyAlignment="1">
      <alignment horizontal="center" vertical="center"/>
    </xf>
    <xf numFmtId="3" fontId="8" fillId="7" borderId="21" xfId="0" applyNumberFormat="1" applyFont="1" applyFill="1" applyBorder="1" applyAlignment="1">
      <alignment horizontal="center" vertical="center"/>
    </xf>
    <xf numFmtId="3" fontId="8" fillId="7" borderId="0" xfId="0" applyNumberFormat="1" applyFont="1" applyFill="1" applyAlignment="1">
      <alignment horizontal="center" vertical="center"/>
    </xf>
    <xf numFmtId="3" fontId="8" fillId="7" borderId="22" xfId="0" applyNumberFormat="1" applyFont="1" applyFill="1" applyBorder="1" applyAlignment="1">
      <alignment horizontal="center" vertical="center"/>
    </xf>
    <xf numFmtId="3" fontId="8" fillId="7" borderId="23" xfId="0" applyNumberFormat="1" applyFont="1" applyFill="1" applyBorder="1" applyAlignment="1">
      <alignment horizontal="center" vertical="center"/>
    </xf>
    <xf numFmtId="3" fontId="8" fillId="7" borderId="24" xfId="0" applyNumberFormat="1" applyFont="1" applyFill="1" applyBorder="1" applyAlignment="1">
      <alignment horizontal="center" vertical="center"/>
    </xf>
    <xf numFmtId="3" fontId="8" fillId="7" borderId="25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3" fontId="8" fillId="4" borderId="18" xfId="0" applyNumberFormat="1" applyFont="1" applyFill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3" fontId="8" fillId="4" borderId="20" xfId="0" applyNumberFormat="1" applyFont="1" applyFill="1" applyBorder="1" applyAlignment="1">
      <alignment horizontal="center" vertical="center"/>
    </xf>
    <xf numFmtId="3" fontId="8" fillId="4" borderId="21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8" fillId="4" borderId="22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3" fontId="8" fillId="4" borderId="25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8" fillId="3" borderId="18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21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" fontId="8" fillId="3" borderId="22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2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3" fontId="8" fillId="2" borderId="18" xfId="0" applyNumberFormat="1" applyFont="1" applyFill="1" applyBorder="1" applyAlignment="1">
      <alignment horizontal="center" vertical="center"/>
    </xf>
    <xf numFmtId="3" fontId="8" fillId="2" borderId="19" xfId="0" applyNumberFormat="1" applyFont="1" applyFill="1" applyBorder="1" applyAlignment="1">
      <alignment horizontal="center" vertical="center"/>
    </xf>
    <xf numFmtId="3" fontId="8" fillId="2" borderId="20" xfId="0" applyNumberFormat="1" applyFont="1" applyFill="1" applyBorder="1" applyAlignment="1">
      <alignment horizontal="center" vertical="center"/>
    </xf>
    <xf numFmtId="3" fontId="8" fillId="2" borderId="21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22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24" xfId="0" applyNumberFormat="1" applyFont="1" applyFill="1" applyBorder="1" applyAlignment="1">
      <alignment horizontal="center" vertical="center"/>
    </xf>
    <xf numFmtId="3" fontId="8" fillId="2" borderId="2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3" fontId="8" fillId="5" borderId="18" xfId="0" applyNumberFormat="1" applyFont="1" applyFill="1" applyBorder="1" applyAlignment="1">
      <alignment horizontal="center" vertical="center"/>
    </xf>
    <xf numFmtId="3" fontId="8" fillId="5" borderId="19" xfId="0" applyNumberFormat="1" applyFont="1" applyFill="1" applyBorder="1" applyAlignment="1">
      <alignment horizontal="center" vertical="center"/>
    </xf>
    <xf numFmtId="3" fontId="8" fillId="5" borderId="20" xfId="0" applyNumberFormat="1" applyFont="1" applyFill="1" applyBorder="1" applyAlignment="1">
      <alignment horizontal="center" vertical="center"/>
    </xf>
    <xf numFmtId="3" fontId="8" fillId="5" borderId="21" xfId="0" applyNumberFormat="1" applyFont="1" applyFill="1" applyBorder="1" applyAlignment="1">
      <alignment horizontal="center" vertical="center"/>
    </xf>
    <xf numFmtId="3" fontId="8" fillId="5" borderId="0" xfId="0" applyNumberFormat="1" applyFont="1" applyFill="1" applyAlignment="1">
      <alignment horizontal="center" vertical="center"/>
    </xf>
    <xf numFmtId="3" fontId="8" fillId="5" borderId="22" xfId="0" applyNumberFormat="1" applyFont="1" applyFill="1" applyBorder="1" applyAlignment="1">
      <alignment horizontal="center" vertical="center"/>
    </xf>
    <xf numFmtId="3" fontId="8" fillId="5" borderId="23" xfId="0" applyNumberFormat="1" applyFont="1" applyFill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5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CL"/>
              <a:t>Cantidad de contenedores por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GRÁFICOS!$E$2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GRÁFICOS!$F$2:$I$2</c:f>
              <c:numCache>
                <c:formatCode>#,##0</c:formatCode>
                <c:ptCount val="4"/>
                <c:pt idx="0">
                  <c:v>673289.75</c:v>
                </c:pt>
                <c:pt idx="1">
                  <c:v>669423.25</c:v>
                </c:pt>
                <c:pt idx="2">
                  <c:v>650045</c:v>
                </c:pt>
                <c:pt idx="3">
                  <c:v>599705.25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C-447B-B1E4-A5B4EA117679}"/>
            </c:ext>
          </c:extLst>
        </c:ser>
        <c:ser>
          <c:idx val="1"/>
          <c:order val="1"/>
          <c:tx>
            <c:strRef>
              <c:f>GRÁFICOS!$E$3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GRÁFICOS!$F$3:$I$3</c:f>
              <c:numCache>
                <c:formatCode>#,##0</c:formatCode>
                <c:ptCount val="4"/>
                <c:pt idx="0">
                  <c:v>606336</c:v>
                </c:pt>
                <c:pt idx="1">
                  <c:v>580155</c:v>
                </c:pt>
                <c:pt idx="2">
                  <c:v>559593</c:v>
                </c:pt>
                <c:pt idx="3">
                  <c:v>613330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C-447B-B1E4-A5B4EA117679}"/>
            </c:ext>
          </c:extLst>
        </c:ser>
        <c:ser>
          <c:idx val="2"/>
          <c:order val="2"/>
          <c:tx>
            <c:strRef>
              <c:f>GRÁFICOS!$E$4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GRÁFICOS!$F$4:$I$4</c:f>
              <c:numCache>
                <c:formatCode>#,##0</c:formatCode>
                <c:ptCount val="4"/>
                <c:pt idx="0">
                  <c:v>615039</c:v>
                </c:pt>
                <c:pt idx="1">
                  <c:v>569761</c:v>
                </c:pt>
                <c:pt idx="2">
                  <c:v>567200</c:v>
                </c:pt>
                <c:pt idx="3">
                  <c:v>608445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DC-447B-B1E4-A5B4EA117679}"/>
            </c:ext>
          </c:extLst>
        </c:ser>
        <c:ser>
          <c:idx val="3"/>
          <c:order val="3"/>
          <c:tx>
            <c:strRef>
              <c:f>GRÁFICOS!$E$5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GRÁFICOS!$F$5:$I$5</c:f>
              <c:numCache>
                <c:formatCode>#,##0</c:formatCode>
                <c:ptCount val="4"/>
                <c:pt idx="0">
                  <c:v>578024</c:v>
                </c:pt>
                <c:pt idx="1">
                  <c:v>587817</c:v>
                </c:pt>
                <c:pt idx="2">
                  <c:v>565652</c:v>
                </c:pt>
                <c:pt idx="3">
                  <c:v>540918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4-4239-85BF-F62A3CFB6D15}"/>
            </c:ext>
          </c:extLst>
        </c:ser>
        <c:ser>
          <c:idx val="4"/>
          <c:order val="4"/>
          <c:tx>
            <c:strRef>
              <c:f>GRÁFICOS!$E$6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GRÁFICOS!$F$6:$I$6</c:f>
              <c:numCache>
                <c:formatCode>#,##0</c:formatCode>
                <c:ptCount val="4"/>
                <c:pt idx="0">
                  <c:v>534101</c:v>
                </c:pt>
                <c:pt idx="1">
                  <c:v>575080</c:v>
                </c:pt>
                <c:pt idx="2">
                  <c:v>642267</c:v>
                </c:pt>
                <c:pt idx="3">
                  <c:v>610558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3-4D5B-B417-F1907742D583}"/>
            </c:ext>
          </c:extLst>
        </c:ser>
        <c:ser>
          <c:idx val="5"/>
          <c:order val="5"/>
          <c:tx>
            <c:strRef>
              <c:f>GRÁFICOS!$E$7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GRÁFICOS!$F$7:$I$7</c:f>
              <c:numCache>
                <c:formatCode>#,##0</c:formatCode>
                <c:ptCount val="4"/>
                <c:pt idx="0">
                  <c:v>685738</c:v>
                </c:pt>
                <c:pt idx="1">
                  <c:v>568303</c:v>
                </c:pt>
                <c:pt idx="2">
                  <c:v>655268</c:v>
                </c:pt>
                <c:pt idx="3">
                  <c:v>645611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3F8-AE7B-837D54F84244}"/>
            </c:ext>
          </c:extLst>
        </c:ser>
        <c:ser>
          <c:idx val="6"/>
          <c:order val="6"/>
          <c:tx>
            <c:strRef>
              <c:f>GRÁFICOS!$E$8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GRÁFICOS!$F$8:$I$8</c:f>
              <c:numCache>
                <c:formatCode>#,##0</c:formatCode>
                <c:ptCount val="4"/>
                <c:pt idx="0">
                  <c:v>685738</c:v>
                </c:pt>
                <c:pt idx="1">
                  <c:v>660729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4-42AA-BD32-95E7E6946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620480"/>
        <c:axId val="607623760"/>
      </c:barChart>
      <c:catAx>
        <c:axId val="60762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607623760"/>
        <c:crosses val="autoZero"/>
        <c:auto val="1"/>
        <c:lblAlgn val="ctr"/>
        <c:lblOffset val="100"/>
        <c:noMultiLvlLbl val="0"/>
      </c:catAx>
      <c:valAx>
        <c:axId val="60762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60762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CL" baseline="0">
                <a:solidFill>
                  <a:sysClr val="windowText" lastClr="000000"/>
                </a:solidFill>
              </a:rPr>
              <a:t>Cantidad de TEU's por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GRÁFICOS!$E$11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GRÁFICOS!$F$11:$I$11</c:f>
              <c:numCache>
                <c:formatCode>#,##0</c:formatCode>
                <c:ptCount val="4"/>
                <c:pt idx="0">
                  <c:v>1171198.5</c:v>
                </c:pt>
                <c:pt idx="1">
                  <c:v>1154964.5</c:v>
                </c:pt>
                <c:pt idx="2">
                  <c:v>1120260</c:v>
                </c:pt>
                <c:pt idx="3">
                  <c:v>1035055.5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A-4796-BCA3-4D8CA824F4D8}"/>
            </c:ext>
          </c:extLst>
        </c:ser>
        <c:ser>
          <c:idx val="1"/>
          <c:order val="1"/>
          <c:tx>
            <c:strRef>
              <c:f>GRÁFICOS!$E$12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GRÁFICOS!$F$12:$I$12</c:f>
              <c:numCache>
                <c:formatCode>#,##0</c:formatCode>
                <c:ptCount val="4"/>
                <c:pt idx="0">
                  <c:v>1057328</c:v>
                </c:pt>
                <c:pt idx="1">
                  <c:v>1008260</c:v>
                </c:pt>
                <c:pt idx="2">
                  <c:v>974556</c:v>
                </c:pt>
                <c:pt idx="3">
                  <c:v>1078632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A-4796-BCA3-4D8CA824F4D8}"/>
            </c:ext>
          </c:extLst>
        </c:ser>
        <c:ser>
          <c:idx val="2"/>
          <c:order val="2"/>
          <c:tx>
            <c:strRef>
              <c:f>GRÁFICOS!$E$13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GRÁFICOS!$F$13:$I$13</c:f>
              <c:numCache>
                <c:formatCode>#,##0</c:formatCode>
                <c:ptCount val="4"/>
                <c:pt idx="0">
                  <c:v>1088366</c:v>
                </c:pt>
                <c:pt idx="1">
                  <c:v>1006964</c:v>
                </c:pt>
                <c:pt idx="2">
                  <c:v>1012743</c:v>
                </c:pt>
                <c:pt idx="3">
                  <c:v>1091404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A-4796-BCA3-4D8CA824F4D8}"/>
            </c:ext>
          </c:extLst>
        </c:ser>
        <c:ser>
          <c:idx val="3"/>
          <c:order val="3"/>
          <c:tx>
            <c:strRef>
              <c:f>GRÁFICOS!$E$14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GRÁFICOS!$F$14:$I$14</c:f>
              <c:numCache>
                <c:formatCode>#,##0</c:formatCode>
                <c:ptCount val="4"/>
                <c:pt idx="0">
                  <c:v>1043002</c:v>
                </c:pt>
                <c:pt idx="1">
                  <c:v>1055796</c:v>
                </c:pt>
                <c:pt idx="2">
                  <c:v>1014246</c:v>
                </c:pt>
                <c:pt idx="3">
                  <c:v>969400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3-47F1-941C-D39873804FB0}"/>
            </c:ext>
          </c:extLst>
        </c:ser>
        <c:ser>
          <c:idx val="4"/>
          <c:order val="4"/>
          <c:tx>
            <c:strRef>
              <c:f>GRÁFICOS!$E$15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GRÁFICOS!$F$15:$I$15</c:f>
              <c:numCache>
                <c:formatCode>#,##0</c:formatCode>
                <c:ptCount val="4"/>
                <c:pt idx="0">
                  <c:v>958134</c:v>
                </c:pt>
                <c:pt idx="1">
                  <c:v>1032813</c:v>
                </c:pt>
                <c:pt idx="2">
                  <c:v>1157620</c:v>
                </c:pt>
                <c:pt idx="3">
                  <c:v>1098379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C-43EE-B9E2-BD20D09C70F0}"/>
            </c:ext>
          </c:extLst>
        </c:ser>
        <c:ser>
          <c:idx val="5"/>
          <c:order val="5"/>
          <c:tx>
            <c:strRef>
              <c:f>GRÁFICOS!$E$16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GRÁFICOS!$F$16:$I$16</c:f>
              <c:numCache>
                <c:formatCode>#,##0</c:formatCode>
                <c:ptCount val="4"/>
                <c:pt idx="0">
                  <c:v>1261193</c:v>
                </c:pt>
                <c:pt idx="1">
                  <c:v>1024256</c:v>
                </c:pt>
                <c:pt idx="2">
                  <c:v>1205566</c:v>
                </c:pt>
                <c:pt idx="3">
                  <c:v>1152225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2-4B01-9D47-022EBF71518C}"/>
            </c:ext>
          </c:extLst>
        </c:ser>
        <c:ser>
          <c:idx val="6"/>
          <c:order val="6"/>
          <c:tx>
            <c:strRef>
              <c:f>GRÁFICOS!$E$17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GRÁFICOS!$F$1:$I$1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GRÁFICOS!$F$17:$I$17</c:f>
              <c:numCache>
                <c:formatCode>#,##0</c:formatCode>
                <c:ptCount val="4"/>
                <c:pt idx="0">
                  <c:v>1261193</c:v>
                </c:pt>
                <c:pt idx="1">
                  <c:v>1206715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B-461A-9794-B3D194E59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620480"/>
        <c:axId val="607623760"/>
      </c:barChart>
      <c:catAx>
        <c:axId val="60762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607623760"/>
        <c:crosses val="autoZero"/>
        <c:auto val="1"/>
        <c:lblAlgn val="ctr"/>
        <c:lblOffset val="100"/>
        <c:noMultiLvlLbl val="0"/>
      </c:catAx>
      <c:valAx>
        <c:axId val="60762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60762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CL"/>
              <a:t>Cantidad contenedores vacios por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GRÁFICOS!$E$32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GRÁFICOS!$F$31:$I$31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GRÁFICOS!$F$32:$I$32</c:f>
              <c:numCache>
                <c:formatCode>#,##0</c:formatCode>
                <c:ptCount val="4"/>
                <c:pt idx="0">
                  <c:v>245707</c:v>
                </c:pt>
                <c:pt idx="1">
                  <c:v>227336</c:v>
                </c:pt>
                <c:pt idx="2">
                  <c:v>212184</c:v>
                </c:pt>
                <c:pt idx="3">
                  <c:v>190825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9-4A92-AF38-8029ABEC3567}"/>
            </c:ext>
          </c:extLst>
        </c:ser>
        <c:ser>
          <c:idx val="1"/>
          <c:order val="1"/>
          <c:tx>
            <c:strRef>
              <c:f>GRÁFICOS!$E$33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GRÁFICOS!$F$31:$I$31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GRÁFICOS!$F$33:$I$33</c:f>
              <c:numCache>
                <c:formatCode>#,##0</c:formatCode>
                <c:ptCount val="4"/>
                <c:pt idx="0">
                  <c:v>208519</c:v>
                </c:pt>
                <c:pt idx="1">
                  <c:v>191667</c:v>
                </c:pt>
                <c:pt idx="2">
                  <c:v>161086</c:v>
                </c:pt>
                <c:pt idx="3">
                  <c:v>184730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9-4A92-AF38-8029ABEC3567}"/>
            </c:ext>
          </c:extLst>
        </c:ser>
        <c:ser>
          <c:idx val="2"/>
          <c:order val="2"/>
          <c:tx>
            <c:strRef>
              <c:f>GRÁFICOS!$E$34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GRÁFICOS!$F$31:$I$31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GRÁFICOS!$F$34:$I$34</c:f>
              <c:numCache>
                <c:formatCode>#,##0</c:formatCode>
                <c:ptCount val="4"/>
                <c:pt idx="0">
                  <c:v>180712</c:v>
                </c:pt>
                <c:pt idx="1">
                  <c:v>150474</c:v>
                </c:pt>
                <c:pt idx="2">
                  <c:v>152585</c:v>
                </c:pt>
                <c:pt idx="3">
                  <c:v>154597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E9-4A92-AF38-8029ABEC3567}"/>
            </c:ext>
          </c:extLst>
        </c:ser>
        <c:ser>
          <c:idx val="3"/>
          <c:order val="3"/>
          <c:tx>
            <c:strRef>
              <c:f>GRÁFICOS!$E$35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GRÁFICOS!$F$31:$I$31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GRÁFICOS!$F$35:$I$35</c:f>
              <c:numCache>
                <c:formatCode>#,##0</c:formatCode>
                <c:ptCount val="4"/>
                <c:pt idx="0">
                  <c:v>147708</c:v>
                </c:pt>
                <c:pt idx="1">
                  <c:v>169283</c:v>
                </c:pt>
                <c:pt idx="2">
                  <c:v>168960</c:v>
                </c:pt>
                <c:pt idx="3">
                  <c:v>169182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1-4B7F-A50F-5D8CC589A1ED}"/>
            </c:ext>
          </c:extLst>
        </c:ser>
        <c:ser>
          <c:idx val="4"/>
          <c:order val="4"/>
          <c:tx>
            <c:strRef>
              <c:f>GRÁFICOS!$E$36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GRÁFICOS!$F$31:$I$31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GRÁFICOS!$F$36:$I$36</c:f>
              <c:numCache>
                <c:formatCode>#,##0</c:formatCode>
                <c:ptCount val="4"/>
                <c:pt idx="0">
                  <c:v>177104</c:v>
                </c:pt>
                <c:pt idx="1">
                  <c:v>185389</c:v>
                </c:pt>
                <c:pt idx="2">
                  <c:v>225511</c:v>
                </c:pt>
                <c:pt idx="3">
                  <c:v>204600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3-4C4E-8CCF-83590C9034B3}"/>
            </c:ext>
          </c:extLst>
        </c:ser>
        <c:ser>
          <c:idx val="5"/>
          <c:order val="5"/>
          <c:tx>
            <c:strRef>
              <c:f>GRÁFICOS!$E$37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GRÁFICOS!$F$31:$I$31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GRÁFICOS!$F$37:$I$37</c:f>
              <c:numCache>
                <c:formatCode>#,##0</c:formatCode>
                <c:ptCount val="4"/>
                <c:pt idx="0">
                  <c:v>233205</c:v>
                </c:pt>
                <c:pt idx="1">
                  <c:v>176791</c:v>
                </c:pt>
                <c:pt idx="2">
                  <c:v>191742</c:v>
                </c:pt>
                <c:pt idx="3">
                  <c:v>225488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E-4A1A-A422-65341EB870BD}"/>
            </c:ext>
          </c:extLst>
        </c:ser>
        <c:ser>
          <c:idx val="6"/>
          <c:order val="6"/>
          <c:tx>
            <c:strRef>
              <c:f>GRÁFICOS!$E$38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GRÁFICOS!$F$31:$I$31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GRÁFICOS!$F$38:$I$38</c:f>
              <c:numCache>
                <c:formatCode>#,##0</c:formatCode>
                <c:ptCount val="4"/>
                <c:pt idx="0">
                  <c:v>233205</c:v>
                </c:pt>
                <c:pt idx="1">
                  <c:v>223413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E-4802-B07E-91938E8C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520000"/>
        <c:axId val="415520328"/>
      </c:barChart>
      <c:catAx>
        <c:axId val="41552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415520328"/>
        <c:crosses val="autoZero"/>
        <c:auto val="1"/>
        <c:lblAlgn val="ctr"/>
        <c:lblOffset val="100"/>
        <c:noMultiLvlLbl val="0"/>
      </c:catAx>
      <c:valAx>
        <c:axId val="41552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41552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CL"/>
              <a:t>TEU's por macrozona enero-junio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GRÁFICOS!$F$48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GRÁFICOS!$E$49:$E$53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GRÁFICOS!$F$49:$F$53</c:f>
              <c:numCache>
                <c:formatCode>#,##0</c:formatCode>
                <c:ptCount val="5"/>
                <c:pt idx="0">
                  <c:v>333870</c:v>
                </c:pt>
                <c:pt idx="1">
                  <c:v>1327099</c:v>
                </c:pt>
                <c:pt idx="2">
                  <c:v>646523</c:v>
                </c:pt>
                <c:pt idx="3">
                  <c:v>1095</c:v>
                </c:pt>
                <c:pt idx="4">
                  <c:v>17576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6-485B-A066-41E0EB83D27D}"/>
            </c:ext>
          </c:extLst>
        </c:ser>
        <c:ser>
          <c:idx val="1"/>
          <c:order val="1"/>
          <c:tx>
            <c:strRef>
              <c:f>GRÁFICOS!$G$48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GRÁFICOS!$E$49:$E$53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GRÁFICOS!$G$49:$G$53</c:f>
              <c:numCache>
                <c:formatCode>#,##0</c:formatCode>
                <c:ptCount val="5"/>
                <c:pt idx="0">
                  <c:v>304635</c:v>
                </c:pt>
                <c:pt idx="1">
                  <c:v>1130406</c:v>
                </c:pt>
                <c:pt idx="2">
                  <c:v>613120</c:v>
                </c:pt>
                <c:pt idx="3">
                  <c:v>1609</c:v>
                </c:pt>
                <c:pt idx="4">
                  <c:v>15818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6-485B-A066-41E0EB83D27D}"/>
            </c:ext>
          </c:extLst>
        </c:ser>
        <c:ser>
          <c:idx val="2"/>
          <c:order val="2"/>
          <c:tx>
            <c:strRef>
              <c:f>GRÁFICOS!$H$48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GRÁFICOS!$E$49:$E$53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GRÁFICOS!$H$49:$H$53</c:f>
              <c:numCache>
                <c:formatCode>#,##0</c:formatCode>
                <c:ptCount val="5"/>
                <c:pt idx="0">
                  <c:v>321577</c:v>
                </c:pt>
                <c:pt idx="1">
                  <c:v>1278690</c:v>
                </c:pt>
                <c:pt idx="2">
                  <c:v>486024</c:v>
                </c:pt>
                <c:pt idx="3">
                  <c:v>364</c:v>
                </c:pt>
                <c:pt idx="4">
                  <c:v>8675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6-485B-A066-41E0EB83D27D}"/>
            </c:ext>
          </c:extLst>
        </c:ser>
        <c:ser>
          <c:idx val="3"/>
          <c:order val="3"/>
          <c:tx>
            <c:strRef>
              <c:f>GRÁFICOS!$I$48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GRÁFICOS!$E$49:$E$53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GRÁFICOS!$I$49:$I$53</c:f>
              <c:numCache>
                <c:formatCode>#,##0</c:formatCode>
                <c:ptCount val="5"/>
                <c:pt idx="0">
                  <c:v>291653</c:v>
                </c:pt>
                <c:pt idx="1">
                  <c:v>1316367</c:v>
                </c:pt>
                <c:pt idx="2">
                  <c:v>480509</c:v>
                </c:pt>
                <c:pt idx="3">
                  <c:v>0</c:v>
                </c:pt>
                <c:pt idx="4">
                  <c:v>10269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6-485B-A066-41E0EB83D27D}"/>
            </c:ext>
          </c:extLst>
        </c:ser>
        <c:ser>
          <c:idx val="4"/>
          <c:order val="4"/>
          <c:tx>
            <c:strRef>
              <c:f>GRÁFICOS!$J$48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GRÁFICOS!$E$49:$E$53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GRÁFICOS!$J$49:$J$53</c:f>
              <c:numCache>
                <c:formatCode>#,##0</c:formatCode>
                <c:ptCount val="5"/>
                <c:pt idx="0">
                  <c:v>356473</c:v>
                </c:pt>
                <c:pt idx="1">
                  <c:v>1062841</c:v>
                </c:pt>
                <c:pt idx="2">
                  <c:v>562264</c:v>
                </c:pt>
                <c:pt idx="3">
                  <c:v>0</c:v>
                </c:pt>
                <c:pt idx="4">
                  <c:v>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5-4D1A-89C7-E0E89F253939}"/>
            </c:ext>
          </c:extLst>
        </c:ser>
        <c:ser>
          <c:idx val="5"/>
          <c:order val="5"/>
          <c:tx>
            <c:strRef>
              <c:f>GRÁFICOS!$K$48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GRÁFICOS!$E$49:$E$53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GRÁFICOS!$K$49:$K$53</c:f>
              <c:numCache>
                <c:formatCode>#,##0</c:formatCode>
                <c:ptCount val="5"/>
                <c:pt idx="0">
                  <c:v>364578</c:v>
                </c:pt>
                <c:pt idx="1">
                  <c:v>1214671</c:v>
                </c:pt>
                <c:pt idx="2">
                  <c:v>600476</c:v>
                </c:pt>
                <c:pt idx="3">
                  <c:v>0</c:v>
                </c:pt>
                <c:pt idx="4">
                  <c:v>7677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1-42B6-8550-1993A340A9C6}"/>
            </c:ext>
          </c:extLst>
        </c:ser>
        <c:ser>
          <c:idx val="6"/>
          <c:order val="6"/>
          <c:tx>
            <c:strRef>
              <c:f>GRÁFICOS!$L$48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GRÁFICOS!$E$49:$E$53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GRÁFICOS!$L$49:$L$53</c:f>
              <c:numCache>
                <c:formatCode>#,##0</c:formatCode>
                <c:ptCount val="5"/>
                <c:pt idx="0">
                  <c:v>380106</c:v>
                </c:pt>
                <c:pt idx="1">
                  <c:v>1404152</c:v>
                </c:pt>
                <c:pt idx="2">
                  <c:v>675143</c:v>
                </c:pt>
                <c:pt idx="3">
                  <c:v>0</c:v>
                </c:pt>
                <c:pt idx="4">
                  <c:v>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2-4F5D-96F0-FD4835668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8468111"/>
        <c:axId val="978468527"/>
      </c:barChart>
      <c:catAx>
        <c:axId val="97846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978468527"/>
        <c:crosses val="autoZero"/>
        <c:auto val="1"/>
        <c:lblAlgn val="ctr"/>
        <c:lblOffset val="100"/>
        <c:noMultiLvlLbl val="0"/>
      </c:catAx>
      <c:valAx>
        <c:axId val="97846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978468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CL"/>
              <a:t>Boxes por macrozona enero-junio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GRÁFICOS!$O$48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GRÁFICOS!$N$49:$N$53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GRÁFICOS!$O$49:$O$53</c:f>
              <c:numCache>
                <c:formatCode>#,##0</c:formatCode>
                <c:ptCount val="5"/>
                <c:pt idx="0">
                  <c:v>212844</c:v>
                </c:pt>
                <c:pt idx="1">
                  <c:v>766292</c:v>
                </c:pt>
                <c:pt idx="2">
                  <c:v>352735</c:v>
                </c:pt>
                <c:pt idx="3">
                  <c:v>1095</c:v>
                </c:pt>
                <c:pt idx="4">
                  <c:v>9747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3-40F6-B8B8-E382F3C964B5}"/>
            </c:ext>
          </c:extLst>
        </c:ser>
        <c:ser>
          <c:idx val="1"/>
          <c:order val="1"/>
          <c:tx>
            <c:strRef>
              <c:f>GRÁFICOS!$P$48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GRÁFICOS!$N$49:$N$53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GRÁFICOS!$P$49:$P$53</c:f>
              <c:numCache>
                <c:formatCode>#,##0</c:formatCode>
                <c:ptCount val="5"/>
                <c:pt idx="0">
                  <c:v>194420</c:v>
                </c:pt>
                <c:pt idx="1">
                  <c:v>652017</c:v>
                </c:pt>
                <c:pt idx="2">
                  <c:v>330361</c:v>
                </c:pt>
                <c:pt idx="3">
                  <c:v>932</c:v>
                </c:pt>
                <c:pt idx="4">
                  <c:v>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3-40F6-B8B8-E382F3C964B5}"/>
            </c:ext>
          </c:extLst>
        </c:ser>
        <c:ser>
          <c:idx val="2"/>
          <c:order val="2"/>
          <c:tx>
            <c:strRef>
              <c:f>GRÁFICOS!$Q$48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GRÁFICOS!$N$49:$N$53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GRÁFICOS!$Q$49:$Q$53</c:f>
              <c:numCache>
                <c:formatCode>#,##0</c:formatCode>
                <c:ptCount val="5"/>
                <c:pt idx="0">
                  <c:v>192257</c:v>
                </c:pt>
                <c:pt idx="1">
                  <c:v>725412</c:v>
                </c:pt>
                <c:pt idx="2">
                  <c:v>261940</c:v>
                </c:pt>
                <c:pt idx="3">
                  <c:v>182</c:v>
                </c:pt>
                <c:pt idx="4">
                  <c:v>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3-40F6-B8B8-E382F3C964B5}"/>
            </c:ext>
          </c:extLst>
        </c:ser>
        <c:ser>
          <c:idx val="3"/>
          <c:order val="3"/>
          <c:tx>
            <c:strRef>
              <c:f>GRÁFICOS!$R$48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GRÁFICOS!$N$49:$N$53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GRÁFICOS!$R$49:$R$53</c:f>
              <c:numCache>
                <c:formatCode>#,##0</c:formatCode>
                <c:ptCount val="5"/>
                <c:pt idx="0">
                  <c:v>173819</c:v>
                </c:pt>
                <c:pt idx="1">
                  <c:v>731162</c:v>
                </c:pt>
                <c:pt idx="2">
                  <c:v>255172</c:v>
                </c:pt>
                <c:pt idx="3">
                  <c:v>0</c:v>
                </c:pt>
                <c:pt idx="4">
                  <c:v>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03-40F6-B8B8-E382F3C964B5}"/>
            </c:ext>
          </c:extLst>
        </c:ser>
        <c:ser>
          <c:idx val="4"/>
          <c:order val="4"/>
          <c:tx>
            <c:strRef>
              <c:f>GRÁFICOS!$S$48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GRÁFICOS!$N$49:$N$53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GRÁFICOS!$S$49:$S$53</c:f>
              <c:numCache>
                <c:formatCode>#,##0</c:formatCode>
                <c:ptCount val="5"/>
                <c:pt idx="0">
                  <c:v>208920</c:v>
                </c:pt>
                <c:pt idx="1">
                  <c:v>599822</c:v>
                </c:pt>
                <c:pt idx="2">
                  <c:v>295127</c:v>
                </c:pt>
                <c:pt idx="3">
                  <c:v>0</c:v>
                </c:pt>
                <c:pt idx="4">
                  <c:v>5312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D-4D48-81FE-C992A4AA2C10}"/>
            </c:ext>
          </c:extLst>
        </c:ser>
        <c:ser>
          <c:idx val="5"/>
          <c:order val="5"/>
          <c:tx>
            <c:strRef>
              <c:f>GRÁFICOS!$T$48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GRÁFICOS!$N$49:$N$53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GRÁFICOS!$T$49:$T$53</c:f>
              <c:numCache>
                <c:formatCode>#,##0</c:formatCode>
                <c:ptCount val="5"/>
                <c:pt idx="0">
                  <c:v>215343</c:v>
                </c:pt>
                <c:pt idx="1">
                  <c:v>678176</c:v>
                </c:pt>
                <c:pt idx="2">
                  <c:v>311270</c:v>
                </c:pt>
                <c:pt idx="3">
                  <c:v>0</c:v>
                </c:pt>
                <c:pt idx="4">
                  <c:v>4512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A-4116-B6A7-A424C592BDA4}"/>
            </c:ext>
          </c:extLst>
        </c:ser>
        <c:ser>
          <c:idx val="6"/>
          <c:order val="6"/>
          <c:tx>
            <c:strRef>
              <c:f>GRÁFICOS!$U$48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GRÁFICOS!$N$49:$N$53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CENTRO SUR</c:v>
                </c:pt>
                <c:pt idx="3">
                  <c:v>SUR</c:v>
                </c:pt>
                <c:pt idx="4">
                  <c:v>AUSTRAL</c:v>
                </c:pt>
              </c:strCache>
            </c:strRef>
          </c:cat>
          <c:val>
            <c:numRef>
              <c:f>GRÁFICOS!$U$49:$U$53</c:f>
              <c:numCache>
                <c:formatCode>#,##0</c:formatCode>
                <c:ptCount val="5"/>
                <c:pt idx="0">
                  <c:v>217492</c:v>
                </c:pt>
                <c:pt idx="1">
                  <c:v>773163</c:v>
                </c:pt>
                <c:pt idx="2">
                  <c:v>351071</c:v>
                </c:pt>
                <c:pt idx="3">
                  <c:v>0</c:v>
                </c:pt>
                <c:pt idx="4">
                  <c:v>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074-B978-E53FA6121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8468111"/>
        <c:axId val="978468527"/>
      </c:barChart>
      <c:catAx>
        <c:axId val="97846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978468527"/>
        <c:crosses val="autoZero"/>
        <c:auto val="1"/>
        <c:lblAlgn val="ctr"/>
        <c:lblOffset val="100"/>
        <c:noMultiLvlLbl val="0"/>
      </c:catAx>
      <c:valAx>
        <c:axId val="97846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L"/>
          </a:p>
        </c:txPr>
        <c:crossAx val="978468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15</xdr:col>
      <xdr:colOff>609600</xdr:colOff>
      <xdr:row>14</xdr:row>
      <xdr:rowOff>137160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17D591D-F098-4441-BAD8-0C821B0FA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14</xdr:row>
      <xdr:rowOff>167640</xdr:rowOff>
    </xdr:from>
    <xdr:to>
      <xdr:col>15</xdr:col>
      <xdr:colOff>609600</xdr:colOff>
      <xdr:row>29</xdr:row>
      <xdr:rowOff>167640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E93A8EB-6098-450B-8771-5C9869663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30</xdr:row>
      <xdr:rowOff>0</xdr:rowOff>
    </xdr:from>
    <xdr:to>
      <xdr:col>15</xdr:col>
      <xdr:colOff>609600</xdr:colOff>
      <xdr:row>44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CC98BC-1A43-4A96-B39C-B84335F44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784860</xdr:colOff>
      <xdr:row>59</xdr:row>
      <xdr:rowOff>3810</xdr:rowOff>
    </xdr:from>
    <xdr:to>
      <xdr:col>8</xdr:col>
      <xdr:colOff>533400</xdr:colOff>
      <xdr:row>74</xdr:row>
      <xdr:rowOff>118110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6C2CB84-0BBD-B272-D5F3-AA3225CD6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59</xdr:row>
      <xdr:rowOff>0</xdr:rowOff>
    </xdr:from>
    <xdr:to>
      <xdr:col>15</xdr:col>
      <xdr:colOff>609600</xdr:colOff>
      <xdr:row>74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015B8C-E6B8-43ED-B1EA-B40FB5522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0D46D-CFC1-4179-ACD1-99DFAC203FCC}">
  <dimension ref="C2:Y259"/>
  <sheetViews>
    <sheetView tabSelected="1" topLeftCell="B209" workbookViewId="0">
      <selection activeCell="D228" sqref="D228:U228"/>
    </sheetView>
  </sheetViews>
  <sheetFormatPr baseColWidth="10" defaultRowHeight="13.2" x14ac:dyDescent="0.25"/>
  <cols>
    <col min="1" max="2" width="11.5546875" style="82"/>
    <col min="3" max="3" width="15" style="82" customWidth="1"/>
    <col min="4" max="12" width="8" style="82" customWidth="1"/>
    <col min="13" max="13" width="9.21875" style="82" bestFit="1" customWidth="1"/>
    <col min="14" max="19" width="8" style="82" customWidth="1"/>
    <col min="20" max="21" width="9.88671875" style="82" customWidth="1"/>
    <col min="22" max="22" width="11.5546875" style="82"/>
    <col min="23" max="24" width="13.109375" style="82" bestFit="1" customWidth="1"/>
    <col min="25" max="25" width="13.5546875" style="82" bestFit="1" customWidth="1"/>
    <col min="26" max="16384" width="11.5546875" style="82"/>
  </cols>
  <sheetData>
    <row r="2" spans="3:24" x14ac:dyDescent="0.25">
      <c r="C2" s="90" t="s">
        <v>19</v>
      </c>
      <c r="D2" s="18"/>
      <c r="E2" s="91"/>
      <c r="F2" s="18"/>
      <c r="G2" s="18"/>
      <c r="H2" s="19">
        <f>+(D40+F40+H40+J40)/(+D18+F18+H18+J18)</f>
        <v>2.7881774395920184E-2</v>
      </c>
      <c r="I2" s="16"/>
      <c r="J2" s="428" t="s">
        <v>24</v>
      </c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30"/>
    </row>
    <row r="3" spans="3:24" x14ac:dyDescent="0.25">
      <c r="C3" s="92" t="s">
        <v>20</v>
      </c>
      <c r="D3" s="20"/>
      <c r="E3" s="93"/>
      <c r="F3" s="20"/>
      <c r="G3" s="20"/>
      <c r="H3" s="21">
        <f>+((D40+H40)+2*(F40+J40))/((D18+H18)+2*(F18+J18))</f>
        <v>4.0829002408416783E-2</v>
      </c>
      <c r="I3" s="16"/>
      <c r="J3" s="431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3"/>
    </row>
    <row r="4" spans="3:24" x14ac:dyDescent="0.25">
      <c r="C4" s="94" t="s">
        <v>21</v>
      </c>
      <c r="D4" s="22"/>
      <c r="E4" s="22"/>
      <c r="F4" s="22"/>
      <c r="G4" s="22"/>
      <c r="H4" s="23">
        <f>+(E40+G40+I40+K40+M40++O40+Q40+S40)/(+E18+G18+I18+K18+M18+O18+Q18+S18)</f>
        <v>0.1335488261313372</v>
      </c>
      <c r="I4" s="16"/>
      <c r="J4" s="431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3"/>
    </row>
    <row r="5" spans="3:24" x14ac:dyDescent="0.25">
      <c r="C5" s="92" t="s">
        <v>18</v>
      </c>
      <c r="D5" s="20"/>
      <c r="E5" s="20"/>
      <c r="F5" s="20"/>
      <c r="G5" s="20"/>
      <c r="H5" s="21">
        <f>+(L40+M40+N40+O40)/+(L18+M18+N18+O18)</f>
        <v>0.44431214865708935</v>
      </c>
      <c r="I5" s="16"/>
      <c r="J5" s="428" t="s">
        <v>143</v>
      </c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30"/>
    </row>
    <row r="6" spans="3:24" x14ac:dyDescent="0.25">
      <c r="C6" s="92" t="s">
        <v>23</v>
      </c>
      <c r="D6" s="20"/>
      <c r="E6" s="20"/>
      <c r="F6" s="20"/>
      <c r="G6" s="20"/>
      <c r="H6" s="21">
        <f>+(P40+Q40+R40+S40)/(P18+Q18+R18+S18)</f>
        <v>-0.31302876480541453</v>
      </c>
      <c r="I6" s="16"/>
      <c r="J6" s="431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3"/>
    </row>
    <row r="7" spans="3:24" x14ac:dyDescent="0.25">
      <c r="C7" s="95" t="s">
        <v>22</v>
      </c>
      <c r="D7" s="24"/>
      <c r="E7" s="24"/>
      <c r="F7" s="24"/>
      <c r="G7" s="24"/>
      <c r="H7" s="25">
        <f>+U40/U18</f>
        <v>8.4294662922797303E-2</v>
      </c>
      <c r="I7" s="16"/>
      <c r="J7" s="434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6"/>
    </row>
    <row r="8" spans="3:24" ht="13.8" thickBot="1" x14ac:dyDescent="0.3"/>
    <row r="9" spans="3:24" ht="13.8" thickBot="1" x14ac:dyDescent="0.3">
      <c r="C9" s="5">
        <v>2024</v>
      </c>
      <c r="D9" s="437" t="s">
        <v>125</v>
      </c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8"/>
      <c r="R9" s="438"/>
      <c r="S9" s="438"/>
      <c r="T9" s="438"/>
      <c r="U9" s="439"/>
    </row>
    <row r="10" spans="3:24" ht="13.8" thickBot="1" x14ac:dyDescent="0.3">
      <c r="C10" s="415" t="s">
        <v>12</v>
      </c>
      <c r="D10" s="417" t="s">
        <v>0</v>
      </c>
      <c r="E10" s="418"/>
      <c r="F10" s="418"/>
      <c r="G10" s="419"/>
      <c r="H10" s="420" t="s">
        <v>1</v>
      </c>
      <c r="I10" s="421"/>
      <c r="J10" s="421"/>
      <c r="K10" s="422"/>
      <c r="L10" s="420" t="s">
        <v>2</v>
      </c>
      <c r="M10" s="421"/>
      <c r="N10" s="421"/>
      <c r="O10" s="422"/>
      <c r="P10" s="420" t="s">
        <v>3</v>
      </c>
      <c r="Q10" s="421"/>
      <c r="R10" s="421"/>
      <c r="S10" s="422"/>
      <c r="T10" s="423" t="s">
        <v>4</v>
      </c>
      <c r="U10" s="423" t="s">
        <v>5</v>
      </c>
    </row>
    <row r="11" spans="3:24" ht="13.8" thickBot="1" x14ac:dyDescent="0.3">
      <c r="C11" s="415"/>
      <c r="D11" s="426" t="s">
        <v>6</v>
      </c>
      <c r="E11" s="427"/>
      <c r="F11" s="426" t="s">
        <v>7</v>
      </c>
      <c r="G11" s="427"/>
      <c r="H11" s="426" t="s">
        <v>6</v>
      </c>
      <c r="I11" s="427"/>
      <c r="J11" s="426" t="s">
        <v>7</v>
      </c>
      <c r="K11" s="427"/>
      <c r="L11" s="426" t="s">
        <v>6</v>
      </c>
      <c r="M11" s="427"/>
      <c r="N11" s="426" t="s">
        <v>7</v>
      </c>
      <c r="O11" s="427"/>
      <c r="P11" s="426" t="s">
        <v>6</v>
      </c>
      <c r="Q11" s="427"/>
      <c r="R11" s="426" t="s">
        <v>7</v>
      </c>
      <c r="S11" s="427"/>
      <c r="T11" s="424"/>
      <c r="U11" s="424"/>
    </row>
    <row r="12" spans="3:24" ht="13.8" thickBot="1" x14ac:dyDescent="0.3">
      <c r="C12" s="416"/>
      <c r="D12" s="6" t="s">
        <v>8</v>
      </c>
      <c r="E12" s="6" t="s">
        <v>9</v>
      </c>
      <c r="F12" s="6" t="s">
        <v>8</v>
      </c>
      <c r="G12" s="7" t="s">
        <v>9</v>
      </c>
      <c r="H12" s="6" t="s">
        <v>8</v>
      </c>
      <c r="I12" s="6" t="s">
        <v>9</v>
      </c>
      <c r="J12" s="6" t="s">
        <v>8</v>
      </c>
      <c r="K12" s="6" t="s">
        <v>9</v>
      </c>
      <c r="L12" s="6" t="s">
        <v>8</v>
      </c>
      <c r="M12" s="6" t="s">
        <v>9</v>
      </c>
      <c r="N12" s="6" t="s">
        <v>8</v>
      </c>
      <c r="O12" s="6" t="s">
        <v>9</v>
      </c>
      <c r="P12" s="6" t="s">
        <v>8</v>
      </c>
      <c r="Q12" s="6" t="s">
        <v>9</v>
      </c>
      <c r="R12" s="6" t="s">
        <v>8</v>
      </c>
      <c r="S12" s="6" t="s">
        <v>9</v>
      </c>
      <c r="T12" s="425"/>
      <c r="U12" s="425"/>
    </row>
    <row r="13" spans="3:24" x14ac:dyDescent="0.25">
      <c r="C13" s="1" t="s">
        <v>13</v>
      </c>
      <c r="D13" s="96">
        <v>5224</v>
      </c>
      <c r="E13" s="96">
        <v>7080</v>
      </c>
      <c r="F13" s="96">
        <v>19807</v>
      </c>
      <c r="G13" s="96">
        <v>6214</v>
      </c>
      <c r="H13" s="96">
        <v>9450</v>
      </c>
      <c r="I13" s="96">
        <v>2895</v>
      </c>
      <c r="J13" s="96">
        <v>12264</v>
      </c>
      <c r="K13" s="96">
        <v>19896</v>
      </c>
      <c r="L13" s="96">
        <v>8812</v>
      </c>
      <c r="M13" s="96">
        <v>0</v>
      </c>
      <c r="N13" s="96">
        <v>17632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f>SUM(D13:S13)</f>
        <v>109274</v>
      </c>
      <c r="U13" s="96">
        <f>D13+E13+H13+I13+L13+M13+P13+Q13+(2*(F13+G13+J13+K13+N13+O13+R13+S13))</f>
        <v>185087</v>
      </c>
      <c r="W13" s="97"/>
      <c r="X13" s="97"/>
    </row>
    <row r="14" spans="3:24" x14ac:dyDescent="0.25">
      <c r="C14" s="2" t="s">
        <v>14</v>
      </c>
      <c r="D14" s="98">
        <v>35580</v>
      </c>
      <c r="E14" s="98">
        <v>546</v>
      </c>
      <c r="F14" s="98">
        <v>102056</v>
      </c>
      <c r="G14" s="98">
        <v>21730</v>
      </c>
      <c r="H14" s="98">
        <v>21145</v>
      </c>
      <c r="I14" s="98">
        <v>11301</v>
      </c>
      <c r="J14" s="98">
        <v>90243</v>
      </c>
      <c r="K14" s="98">
        <v>34253</v>
      </c>
      <c r="L14" s="98">
        <v>1556</v>
      </c>
      <c r="M14" s="98">
        <v>32</v>
      </c>
      <c r="N14" s="98">
        <v>4377</v>
      </c>
      <c r="O14" s="98">
        <v>3806</v>
      </c>
      <c r="P14" s="98">
        <v>1613</v>
      </c>
      <c r="Q14" s="98">
        <v>583</v>
      </c>
      <c r="R14" s="98">
        <v>4294</v>
      </c>
      <c r="S14" s="98">
        <v>15027</v>
      </c>
      <c r="T14" s="98">
        <f t="shared" ref="T14:T17" si="0">SUM(D14:S14)</f>
        <v>348142</v>
      </c>
      <c r="U14" s="98">
        <f t="shared" ref="U14:U18" si="1">D14+E14+H14+I14+L14+M14+P14+Q14+(2*(F14+G14+J14+K14+N14+O14+R14+S14))</f>
        <v>623928</v>
      </c>
      <c r="W14" s="99"/>
    </row>
    <row r="15" spans="3:24" x14ac:dyDescent="0.25">
      <c r="C15" s="2" t="s">
        <v>15</v>
      </c>
      <c r="D15" s="98">
        <v>4927</v>
      </c>
      <c r="E15" s="98">
        <v>592</v>
      </c>
      <c r="F15" s="98">
        <v>8767</v>
      </c>
      <c r="G15" s="98">
        <v>63542</v>
      </c>
      <c r="H15" s="98">
        <v>3768</v>
      </c>
      <c r="I15" s="98">
        <v>1362</v>
      </c>
      <c r="J15" s="98">
        <v>80888</v>
      </c>
      <c r="K15" s="98">
        <v>1403</v>
      </c>
      <c r="L15" s="98">
        <v>30</v>
      </c>
      <c r="M15" s="98">
        <v>1018</v>
      </c>
      <c r="N15" s="98">
        <v>191</v>
      </c>
      <c r="O15" s="98">
        <v>13778</v>
      </c>
      <c r="P15" s="98">
        <v>186</v>
      </c>
      <c r="Q15" s="98">
        <v>248</v>
      </c>
      <c r="R15" s="98">
        <v>130</v>
      </c>
      <c r="S15" s="98">
        <v>313</v>
      </c>
      <c r="T15" s="98">
        <f t="shared" si="0"/>
        <v>181143</v>
      </c>
      <c r="U15" s="98">
        <f t="shared" si="1"/>
        <v>350155</v>
      </c>
    </row>
    <row r="16" spans="3:24" x14ac:dyDescent="0.25">
      <c r="C16" s="2" t="s">
        <v>16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8">
        <v>0</v>
      </c>
      <c r="O16" s="98">
        <v>0</v>
      </c>
      <c r="P16" s="98">
        <v>0</v>
      </c>
      <c r="Q16" s="98">
        <v>0</v>
      </c>
      <c r="R16" s="98">
        <v>0</v>
      </c>
      <c r="S16" s="98">
        <v>0</v>
      </c>
      <c r="T16" s="98">
        <f t="shared" si="0"/>
        <v>0</v>
      </c>
      <c r="U16" s="98">
        <f t="shared" si="1"/>
        <v>0</v>
      </c>
    </row>
    <row r="17" spans="3:25" ht="13.8" thickBot="1" x14ac:dyDescent="0.3">
      <c r="C17" s="2" t="s">
        <v>17</v>
      </c>
      <c r="D17" s="98">
        <v>154</v>
      </c>
      <c r="E17" s="98">
        <v>0</v>
      </c>
      <c r="F17" s="98">
        <v>374</v>
      </c>
      <c r="G17" s="98">
        <v>0</v>
      </c>
      <c r="H17" s="98">
        <v>366</v>
      </c>
      <c r="I17" s="98">
        <v>0</v>
      </c>
      <c r="J17" s="98">
        <v>299</v>
      </c>
      <c r="K17" s="98">
        <v>0</v>
      </c>
      <c r="L17" s="98">
        <v>0</v>
      </c>
      <c r="M17" s="98">
        <v>0</v>
      </c>
      <c r="N17" s="98">
        <v>0</v>
      </c>
      <c r="O17" s="98">
        <v>0</v>
      </c>
      <c r="P17" s="98">
        <v>341</v>
      </c>
      <c r="Q17" s="98">
        <v>41</v>
      </c>
      <c r="R17" s="98">
        <v>794</v>
      </c>
      <c r="S17" s="98">
        <v>70</v>
      </c>
      <c r="T17" s="98">
        <f t="shared" si="0"/>
        <v>2439</v>
      </c>
      <c r="U17" s="98">
        <f t="shared" si="1"/>
        <v>3976</v>
      </c>
    </row>
    <row r="18" spans="3:25" ht="13.8" thickBot="1" x14ac:dyDescent="0.3">
      <c r="C18" s="3" t="s">
        <v>10</v>
      </c>
      <c r="D18" s="4">
        <f>SUM(D13:D17)</f>
        <v>45885</v>
      </c>
      <c r="E18" s="4">
        <f t="shared" ref="E18:S18" si="2">SUM(E13:E17)</f>
        <v>8218</v>
      </c>
      <c r="F18" s="4">
        <f t="shared" si="2"/>
        <v>131004</v>
      </c>
      <c r="G18" s="4">
        <f t="shared" si="2"/>
        <v>91486</v>
      </c>
      <c r="H18" s="4">
        <f t="shared" si="2"/>
        <v>34729</v>
      </c>
      <c r="I18" s="4">
        <f t="shared" si="2"/>
        <v>15558</v>
      </c>
      <c r="J18" s="4">
        <f t="shared" si="2"/>
        <v>183694</v>
      </c>
      <c r="K18" s="4">
        <f t="shared" si="2"/>
        <v>55552</v>
      </c>
      <c r="L18" s="4">
        <f t="shared" si="2"/>
        <v>10398</v>
      </c>
      <c r="M18" s="4">
        <f t="shared" si="2"/>
        <v>1050</v>
      </c>
      <c r="N18" s="4">
        <f t="shared" si="2"/>
        <v>22200</v>
      </c>
      <c r="O18" s="4">
        <f t="shared" si="2"/>
        <v>17584</v>
      </c>
      <c r="P18" s="4">
        <f t="shared" si="2"/>
        <v>2140</v>
      </c>
      <c r="Q18" s="4">
        <f t="shared" si="2"/>
        <v>872</v>
      </c>
      <c r="R18" s="4">
        <f t="shared" si="2"/>
        <v>5218</v>
      </c>
      <c r="S18" s="4">
        <f t="shared" si="2"/>
        <v>15410</v>
      </c>
      <c r="T18" s="4">
        <f>SUM(D18:S18)</f>
        <v>640998</v>
      </c>
      <c r="U18" s="4">
        <f t="shared" si="1"/>
        <v>1163146</v>
      </c>
      <c r="V18" s="100"/>
      <c r="W18" s="101"/>
      <c r="X18" s="101"/>
      <c r="Y18" s="102"/>
    </row>
    <row r="19" spans="3:25" ht="13.8" thickBot="1" x14ac:dyDescent="0.3"/>
    <row r="20" spans="3:25" ht="15.75" customHeight="1" thickBot="1" x14ac:dyDescent="0.3">
      <c r="C20" s="8">
        <v>2025</v>
      </c>
      <c r="D20" s="412" t="s">
        <v>140</v>
      </c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  <c r="U20" s="414"/>
    </row>
    <row r="21" spans="3:25" ht="15.75" customHeight="1" thickBot="1" x14ac:dyDescent="0.3">
      <c r="C21" s="415" t="s">
        <v>12</v>
      </c>
      <c r="D21" s="417" t="s">
        <v>0</v>
      </c>
      <c r="E21" s="418"/>
      <c r="F21" s="418"/>
      <c r="G21" s="419"/>
      <c r="H21" s="420" t="s">
        <v>1</v>
      </c>
      <c r="I21" s="421"/>
      <c r="J21" s="421"/>
      <c r="K21" s="422"/>
      <c r="L21" s="420" t="s">
        <v>2</v>
      </c>
      <c r="M21" s="421"/>
      <c r="N21" s="421"/>
      <c r="O21" s="422"/>
      <c r="P21" s="420" t="s">
        <v>3</v>
      </c>
      <c r="Q21" s="421"/>
      <c r="R21" s="421"/>
      <c r="S21" s="422"/>
      <c r="T21" s="423" t="s">
        <v>4</v>
      </c>
      <c r="U21" s="423" t="s">
        <v>5</v>
      </c>
    </row>
    <row r="22" spans="3:25" ht="13.8" thickBot="1" x14ac:dyDescent="0.3">
      <c r="C22" s="415"/>
      <c r="D22" s="410" t="s">
        <v>6</v>
      </c>
      <c r="E22" s="411"/>
      <c r="F22" s="410" t="s">
        <v>7</v>
      </c>
      <c r="G22" s="411"/>
      <c r="H22" s="410" t="s">
        <v>6</v>
      </c>
      <c r="I22" s="411"/>
      <c r="J22" s="410" t="s">
        <v>7</v>
      </c>
      <c r="K22" s="411"/>
      <c r="L22" s="410" t="s">
        <v>6</v>
      </c>
      <c r="M22" s="411"/>
      <c r="N22" s="410" t="s">
        <v>7</v>
      </c>
      <c r="O22" s="411"/>
      <c r="P22" s="410" t="s">
        <v>6</v>
      </c>
      <c r="Q22" s="411"/>
      <c r="R22" s="410" t="s">
        <v>7</v>
      </c>
      <c r="S22" s="411"/>
      <c r="T22" s="424"/>
      <c r="U22" s="424"/>
    </row>
    <row r="23" spans="3:25" ht="13.8" thickBot="1" x14ac:dyDescent="0.3">
      <c r="C23" s="416"/>
      <c r="D23" s="9" t="s">
        <v>8</v>
      </c>
      <c r="E23" s="9" t="s">
        <v>9</v>
      </c>
      <c r="F23" s="9" t="s">
        <v>8</v>
      </c>
      <c r="G23" s="10" t="s">
        <v>9</v>
      </c>
      <c r="H23" s="9" t="s">
        <v>8</v>
      </c>
      <c r="I23" s="9" t="s">
        <v>9</v>
      </c>
      <c r="J23" s="9" t="s">
        <v>8</v>
      </c>
      <c r="K23" s="9" t="s">
        <v>9</v>
      </c>
      <c r="L23" s="9" t="s">
        <v>8</v>
      </c>
      <c r="M23" s="9" t="s">
        <v>9</v>
      </c>
      <c r="N23" s="9" t="s">
        <v>8</v>
      </c>
      <c r="O23" s="9" t="s">
        <v>9</v>
      </c>
      <c r="P23" s="9" t="s">
        <v>8</v>
      </c>
      <c r="Q23" s="9" t="s">
        <v>9</v>
      </c>
      <c r="R23" s="9" t="s">
        <v>8</v>
      </c>
      <c r="S23" s="9" t="s">
        <v>9</v>
      </c>
      <c r="T23" s="425"/>
      <c r="U23" s="425"/>
    </row>
    <row r="24" spans="3:25" x14ac:dyDescent="0.25">
      <c r="C24" s="11" t="s">
        <v>13</v>
      </c>
      <c r="D24" s="103">
        <v>3426</v>
      </c>
      <c r="E24" s="103">
        <v>5299</v>
      </c>
      <c r="F24" s="103">
        <v>22920</v>
      </c>
      <c r="G24" s="103">
        <v>4916</v>
      </c>
      <c r="H24" s="103">
        <v>6987</v>
      </c>
      <c r="I24" s="103">
        <v>1583</v>
      </c>
      <c r="J24" s="103">
        <v>10000</v>
      </c>
      <c r="K24" s="103">
        <v>23864</v>
      </c>
      <c r="L24" s="103">
        <v>10021</v>
      </c>
      <c r="M24" s="103">
        <v>0</v>
      </c>
      <c r="N24" s="103">
        <v>19606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  <c r="T24" s="103">
        <f>SUM(D24:S24)</f>
        <v>108622</v>
      </c>
      <c r="U24" s="103">
        <f>D24+E24+H24+I24+L24+M24+P24+Q24+(2*(F24+G24+J24+K24+N24+O24+R24+S24))</f>
        <v>189928</v>
      </c>
      <c r="W24" s="97"/>
      <c r="X24" s="97"/>
    </row>
    <row r="25" spans="3:25" x14ac:dyDescent="0.25">
      <c r="C25" s="12" t="s">
        <v>14</v>
      </c>
      <c r="D25" s="104">
        <v>34396</v>
      </c>
      <c r="E25" s="104">
        <v>688</v>
      </c>
      <c r="F25" s="104">
        <v>119484</v>
      </c>
      <c r="G25" s="104">
        <v>37310</v>
      </c>
      <c r="H25" s="104">
        <v>19329</v>
      </c>
      <c r="I25" s="104">
        <v>11001</v>
      </c>
      <c r="J25" s="104">
        <v>89446</v>
      </c>
      <c r="K25" s="104">
        <v>55072</v>
      </c>
      <c r="L25" s="104">
        <v>1552</v>
      </c>
      <c r="M25" s="104">
        <v>758</v>
      </c>
      <c r="N25" s="104">
        <v>8291</v>
      </c>
      <c r="O25" s="104">
        <v>4676</v>
      </c>
      <c r="P25" s="104">
        <v>1055</v>
      </c>
      <c r="Q25" s="104">
        <v>748</v>
      </c>
      <c r="R25" s="104">
        <v>2578</v>
      </c>
      <c r="S25" s="104">
        <v>9804</v>
      </c>
      <c r="T25" s="104">
        <f t="shared" ref="T25:T28" si="3">SUM(D25:S25)</f>
        <v>396188</v>
      </c>
      <c r="U25" s="104">
        <f t="shared" ref="U25:U29" si="4">D25+E25+H25+I25+L25+M25+P25+Q25+(2*(F25+G25+J25+K25+N25+O25+R25+S25))</f>
        <v>722849</v>
      </c>
    </row>
    <row r="26" spans="3:25" x14ac:dyDescent="0.25">
      <c r="C26" s="12" t="s">
        <v>15</v>
      </c>
      <c r="D26" s="104">
        <v>4434</v>
      </c>
      <c r="E26" s="104">
        <v>868</v>
      </c>
      <c r="F26" s="104">
        <v>8542</v>
      </c>
      <c r="G26" s="104">
        <v>46007</v>
      </c>
      <c r="H26" s="104">
        <v>4923</v>
      </c>
      <c r="I26" s="104">
        <v>799</v>
      </c>
      <c r="J26" s="104">
        <v>81486</v>
      </c>
      <c r="K26" s="104">
        <v>1762</v>
      </c>
      <c r="L26" s="104">
        <v>238</v>
      </c>
      <c r="M26" s="104">
        <v>1503</v>
      </c>
      <c r="N26" s="104">
        <v>854</v>
      </c>
      <c r="O26" s="104">
        <v>26496</v>
      </c>
      <c r="P26" s="104">
        <v>158</v>
      </c>
      <c r="Q26" s="104">
        <v>0</v>
      </c>
      <c r="R26" s="104">
        <v>386</v>
      </c>
      <c r="S26" s="104">
        <v>0</v>
      </c>
      <c r="T26" s="104">
        <f t="shared" si="3"/>
        <v>178456</v>
      </c>
      <c r="U26" s="104">
        <f t="shared" si="4"/>
        <v>343989</v>
      </c>
      <c r="V26" s="99"/>
    </row>
    <row r="27" spans="3:25" x14ac:dyDescent="0.25">
      <c r="C27" s="12" t="s">
        <v>16</v>
      </c>
      <c r="D27" s="104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4">
        <v>0</v>
      </c>
      <c r="T27" s="104">
        <f t="shared" si="3"/>
        <v>0</v>
      </c>
      <c r="U27" s="104">
        <f t="shared" si="4"/>
        <v>0</v>
      </c>
      <c r="V27" s="99"/>
      <c r="W27" s="99"/>
    </row>
    <row r="28" spans="3:25" ht="13.8" thickBot="1" x14ac:dyDescent="0.3">
      <c r="C28" s="12" t="s">
        <v>17</v>
      </c>
      <c r="D28" s="105">
        <v>152</v>
      </c>
      <c r="E28" s="105">
        <v>0</v>
      </c>
      <c r="F28" s="105">
        <v>518</v>
      </c>
      <c r="G28" s="105">
        <v>0</v>
      </c>
      <c r="H28" s="105">
        <v>22</v>
      </c>
      <c r="I28" s="105">
        <v>0</v>
      </c>
      <c r="J28" s="105">
        <v>269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330</v>
      </c>
      <c r="Q28" s="105">
        <v>13</v>
      </c>
      <c r="R28" s="105">
        <v>1130</v>
      </c>
      <c r="S28" s="105">
        <v>38</v>
      </c>
      <c r="T28" s="104">
        <f t="shared" si="3"/>
        <v>2472</v>
      </c>
      <c r="U28" s="104">
        <f t="shared" si="4"/>
        <v>4427</v>
      </c>
      <c r="V28" s="99"/>
    </row>
    <row r="29" spans="3:25" ht="13.8" thickBot="1" x14ac:dyDescent="0.3">
      <c r="C29" s="13" t="s">
        <v>10</v>
      </c>
      <c r="D29" s="14">
        <f>SUM(D24:D28)</f>
        <v>42408</v>
      </c>
      <c r="E29" s="14">
        <f t="shared" ref="E29:S29" si="5">SUM(E24:E28)</f>
        <v>6855</v>
      </c>
      <c r="F29" s="14">
        <f t="shared" si="5"/>
        <v>151464</v>
      </c>
      <c r="G29" s="14">
        <f t="shared" si="5"/>
        <v>88233</v>
      </c>
      <c r="H29" s="14">
        <f t="shared" si="5"/>
        <v>31261</v>
      </c>
      <c r="I29" s="14">
        <f t="shared" si="5"/>
        <v>13383</v>
      </c>
      <c r="J29" s="14">
        <f t="shared" si="5"/>
        <v>181201</v>
      </c>
      <c r="K29" s="14">
        <f t="shared" si="5"/>
        <v>80698</v>
      </c>
      <c r="L29" s="14">
        <f t="shared" si="5"/>
        <v>11811</v>
      </c>
      <c r="M29" s="14">
        <f t="shared" si="5"/>
        <v>2261</v>
      </c>
      <c r="N29" s="14">
        <f t="shared" si="5"/>
        <v>28751</v>
      </c>
      <c r="O29" s="14">
        <f t="shared" si="5"/>
        <v>31172</v>
      </c>
      <c r="P29" s="14">
        <f t="shared" si="5"/>
        <v>1543</v>
      </c>
      <c r="Q29" s="14">
        <f t="shared" si="5"/>
        <v>761</v>
      </c>
      <c r="R29" s="14">
        <f t="shared" si="5"/>
        <v>4094</v>
      </c>
      <c r="S29" s="14">
        <f t="shared" si="5"/>
        <v>9842</v>
      </c>
      <c r="T29" s="14">
        <f>SUM(D29:S29)</f>
        <v>685738</v>
      </c>
      <c r="U29" s="14">
        <f t="shared" si="4"/>
        <v>1261193</v>
      </c>
      <c r="V29" s="99"/>
    </row>
    <row r="30" spans="3:25" ht="13.8" thickBot="1" x14ac:dyDescent="0.3"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</row>
    <row r="31" spans="3:25" ht="15.75" customHeight="1" thickBot="1" x14ac:dyDescent="0.3">
      <c r="C31" s="412" t="s">
        <v>141</v>
      </c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4"/>
    </row>
    <row r="32" spans="3:25" ht="13.8" thickBot="1" x14ac:dyDescent="0.3">
      <c r="C32" s="415" t="s">
        <v>12</v>
      </c>
      <c r="D32" s="417" t="s">
        <v>0</v>
      </c>
      <c r="E32" s="418"/>
      <c r="F32" s="418"/>
      <c r="G32" s="419"/>
      <c r="H32" s="420" t="s">
        <v>1</v>
      </c>
      <c r="I32" s="421"/>
      <c r="J32" s="421"/>
      <c r="K32" s="422"/>
      <c r="L32" s="420" t="s">
        <v>2</v>
      </c>
      <c r="M32" s="421"/>
      <c r="N32" s="421"/>
      <c r="O32" s="422"/>
      <c r="P32" s="420" t="s">
        <v>3</v>
      </c>
      <c r="Q32" s="421"/>
      <c r="R32" s="421"/>
      <c r="S32" s="422"/>
      <c r="T32" s="423" t="s">
        <v>4</v>
      </c>
      <c r="U32" s="423" t="s">
        <v>5</v>
      </c>
      <c r="V32" s="100"/>
    </row>
    <row r="33" spans="3:22" ht="13.8" thickBot="1" x14ac:dyDescent="0.3">
      <c r="C33" s="415"/>
      <c r="D33" s="410" t="s">
        <v>6</v>
      </c>
      <c r="E33" s="411"/>
      <c r="F33" s="410" t="s">
        <v>7</v>
      </c>
      <c r="G33" s="411"/>
      <c r="H33" s="410" t="s">
        <v>6</v>
      </c>
      <c r="I33" s="411"/>
      <c r="J33" s="410" t="s">
        <v>7</v>
      </c>
      <c r="K33" s="411"/>
      <c r="L33" s="410" t="s">
        <v>6</v>
      </c>
      <c r="M33" s="411"/>
      <c r="N33" s="410" t="s">
        <v>7</v>
      </c>
      <c r="O33" s="411"/>
      <c r="P33" s="410" t="s">
        <v>6</v>
      </c>
      <c r="Q33" s="411"/>
      <c r="R33" s="410" t="s">
        <v>7</v>
      </c>
      <c r="S33" s="411"/>
      <c r="T33" s="424"/>
      <c r="U33" s="424"/>
      <c r="V33" s="100"/>
    </row>
    <row r="34" spans="3:22" ht="13.8" thickBot="1" x14ac:dyDescent="0.3">
      <c r="C34" s="416"/>
      <c r="D34" s="9" t="s">
        <v>8</v>
      </c>
      <c r="E34" s="9" t="s">
        <v>9</v>
      </c>
      <c r="F34" s="9" t="s">
        <v>8</v>
      </c>
      <c r="G34" s="10" t="s">
        <v>9</v>
      </c>
      <c r="H34" s="9" t="s">
        <v>8</v>
      </c>
      <c r="I34" s="9" t="s">
        <v>9</v>
      </c>
      <c r="J34" s="9" t="s">
        <v>8</v>
      </c>
      <c r="K34" s="9" t="s">
        <v>9</v>
      </c>
      <c r="L34" s="9" t="s">
        <v>8</v>
      </c>
      <c r="M34" s="9" t="s">
        <v>9</v>
      </c>
      <c r="N34" s="9" t="s">
        <v>8</v>
      </c>
      <c r="O34" s="9" t="s">
        <v>9</v>
      </c>
      <c r="P34" s="9" t="s">
        <v>8</v>
      </c>
      <c r="Q34" s="9" t="s">
        <v>9</v>
      </c>
      <c r="R34" s="9" t="s">
        <v>8</v>
      </c>
      <c r="S34" s="9" t="s">
        <v>9</v>
      </c>
      <c r="T34" s="425"/>
      <c r="U34" s="425"/>
    </row>
    <row r="35" spans="3:22" x14ac:dyDescent="0.25">
      <c r="C35" s="11" t="s">
        <v>13</v>
      </c>
      <c r="D35" s="103">
        <f>D24-D13</f>
        <v>-1798</v>
      </c>
      <c r="E35" s="103">
        <f t="shared" ref="E35:S35" si="6">E24-E13</f>
        <v>-1781</v>
      </c>
      <c r="F35" s="103">
        <f t="shared" si="6"/>
        <v>3113</v>
      </c>
      <c r="G35" s="103">
        <f t="shared" si="6"/>
        <v>-1298</v>
      </c>
      <c r="H35" s="103">
        <f t="shared" si="6"/>
        <v>-2463</v>
      </c>
      <c r="I35" s="103">
        <f t="shared" si="6"/>
        <v>-1312</v>
      </c>
      <c r="J35" s="103">
        <f t="shared" si="6"/>
        <v>-2264</v>
      </c>
      <c r="K35" s="103">
        <f t="shared" si="6"/>
        <v>3968</v>
      </c>
      <c r="L35" s="103">
        <f t="shared" si="6"/>
        <v>1209</v>
      </c>
      <c r="M35" s="103">
        <f t="shared" si="6"/>
        <v>0</v>
      </c>
      <c r="N35" s="103">
        <f t="shared" si="6"/>
        <v>1974</v>
      </c>
      <c r="O35" s="103">
        <f t="shared" si="6"/>
        <v>0</v>
      </c>
      <c r="P35" s="103">
        <f t="shared" si="6"/>
        <v>0</v>
      </c>
      <c r="Q35" s="103">
        <f t="shared" si="6"/>
        <v>0</v>
      </c>
      <c r="R35" s="103">
        <f t="shared" si="6"/>
        <v>0</v>
      </c>
      <c r="S35" s="103">
        <f t="shared" si="6"/>
        <v>0</v>
      </c>
      <c r="T35" s="103">
        <f>SUM(D35:S35)</f>
        <v>-652</v>
      </c>
      <c r="U35" s="103">
        <f>D35+E35+H35+I35+L35+M35+P35+Q35+(2*(F35+G35+J35+K35+N35+O35+R35+S35))</f>
        <v>4841</v>
      </c>
      <c r="V35" s="100"/>
    </row>
    <row r="36" spans="3:22" x14ac:dyDescent="0.25">
      <c r="C36" s="12" t="s">
        <v>14</v>
      </c>
      <c r="D36" s="104">
        <f t="shared" ref="D36:S40" si="7">D25-D14</f>
        <v>-1184</v>
      </c>
      <c r="E36" s="104">
        <f t="shared" si="7"/>
        <v>142</v>
      </c>
      <c r="F36" s="104">
        <f t="shared" si="7"/>
        <v>17428</v>
      </c>
      <c r="G36" s="104">
        <f t="shared" si="7"/>
        <v>15580</v>
      </c>
      <c r="H36" s="104">
        <f t="shared" si="7"/>
        <v>-1816</v>
      </c>
      <c r="I36" s="104">
        <f t="shared" si="7"/>
        <v>-300</v>
      </c>
      <c r="J36" s="104">
        <f t="shared" si="7"/>
        <v>-797</v>
      </c>
      <c r="K36" s="104">
        <f t="shared" si="7"/>
        <v>20819</v>
      </c>
      <c r="L36" s="104">
        <f t="shared" si="7"/>
        <v>-4</v>
      </c>
      <c r="M36" s="104">
        <f t="shared" si="7"/>
        <v>726</v>
      </c>
      <c r="N36" s="104">
        <f t="shared" si="7"/>
        <v>3914</v>
      </c>
      <c r="O36" s="104">
        <f t="shared" si="7"/>
        <v>870</v>
      </c>
      <c r="P36" s="104">
        <f t="shared" si="7"/>
        <v>-558</v>
      </c>
      <c r="Q36" s="104">
        <f t="shared" si="7"/>
        <v>165</v>
      </c>
      <c r="R36" s="104">
        <f t="shared" si="7"/>
        <v>-1716</v>
      </c>
      <c r="S36" s="104">
        <f t="shared" si="7"/>
        <v>-5223</v>
      </c>
      <c r="T36" s="104">
        <f t="shared" ref="T36:T39" si="8">SUM(D36:S36)</f>
        <v>48046</v>
      </c>
      <c r="U36" s="104">
        <f t="shared" ref="U36:U39" si="9">D36+E36+H36+I36+L36+M36+P36+Q36+(2*(F36+G36+J36+K36+N36+O36+R36+S36))</f>
        <v>98921</v>
      </c>
      <c r="V36" s="100"/>
    </row>
    <row r="37" spans="3:22" x14ac:dyDescent="0.25">
      <c r="C37" s="12" t="s">
        <v>15</v>
      </c>
      <c r="D37" s="104">
        <f t="shared" si="7"/>
        <v>-493</v>
      </c>
      <c r="E37" s="104">
        <f t="shared" si="7"/>
        <v>276</v>
      </c>
      <c r="F37" s="104">
        <f t="shared" si="7"/>
        <v>-225</v>
      </c>
      <c r="G37" s="104">
        <f t="shared" si="7"/>
        <v>-17535</v>
      </c>
      <c r="H37" s="104">
        <f t="shared" si="7"/>
        <v>1155</v>
      </c>
      <c r="I37" s="104">
        <f t="shared" si="7"/>
        <v>-563</v>
      </c>
      <c r="J37" s="104">
        <f t="shared" si="7"/>
        <v>598</v>
      </c>
      <c r="K37" s="104">
        <f t="shared" si="7"/>
        <v>359</v>
      </c>
      <c r="L37" s="104">
        <f t="shared" si="7"/>
        <v>208</v>
      </c>
      <c r="M37" s="104">
        <f t="shared" si="7"/>
        <v>485</v>
      </c>
      <c r="N37" s="104">
        <f t="shared" si="7"/>
        <v>663</v>
      </c>
      <c r="O37" s="104">
        <f t="shared" si="7"/>
        <v>12718</v>
      </c>
      <c r="P37" s="104">
        <f t="shared" si="7"/>
        <v>-28</v>
      </c>
      <c r="Q37" s="104">
        <f t="shared" si="7"/>
        <v>-248</v>
      </c>
      <c r="R37" s="104">
        <f t="shared" si="7"/>
        <v>256</v>
      </c>
      <c r="S37" s="104">
        <f t="shared" si="7"/>
        <v>-313</v>
      </c>
      <c r="T37" s="104">
        <f t="shared" si="8"/>
        <v>-2687</v>
      </c>
      <c r="U37" s="104">
        <f t="shared" si="9"/>
        <v>-6166</v>
      </c>
      <c r="V37" s="100"/>
    </row>
    <row r="38" spans="3:22" x14ac:dyDescent="0.25">
      <c r="C38" s="12" t="s">
        <v>16</v>
      </c>
      <c r="D38" s="104">
        <f t="shared" si="7"/>
        <v>0</v>
      </c>
      <c r="E38" s="104">
        <f t="shared" si="7"/>
        <v>0</v>
      </c>
      <c r="F38" s="104">
        <f t="shared" si="7"/>
        <v>0</v>
      </c>
      <c r="G38" s="104">
        <f t="shared" si="7"/>
        <v>0</v>
      </c>
      <c r="H38" s="104">
        <f t="shared" si="7"/>
        <v>0</v>
      </c>
      <c r="I38" s="104">
        <f t="shared" si="7"/>
        <v>0</v>
      </c>
      <c r="J38" s="104">
        <f t="shared" si="7"/>
        <v>0</v>
      </c>
      <c r="K38" s="104">
        <f t="shared" si="7"/>
        <v>0</v>
      </c>
      <c r="L38" s="104">
        <f t="shared" si="7"/>
        <v>0</v>
      </c>
      <c r="M38" s="104">
        <f t="shared" si="7"/>
        <v>0</v>
      </c>
      <c r="N38" s="104">
        <f t="shared" si="7"/>
        <v>0</v>
      </c>
      <c r="O38" s="104">
        <f t="shared" si="7"/>
        <v>0</v>
      </c>
      <c r="P38" s="104">
        <f t="shared" si="7"/>
        <v>0</v>
      </c>
      <c r="Q38" s="104">
        <f t="shared" si="7"/>
        <v>0</v>
      </c>
      <c r="R38" s="104">
        <f t="shared" si="7"/>
        <v>0</v>
      </c>
      <c r="S38" s="104">
        <f t="shared" si="7"/>
        <v>0</v>
      </c>
      <c r="T38" s="104">
        <f t="shared" si="8"/>
        <v>0</v>
      </c>
      <c r="U38" s="104">
        <f t="shared" si="9"/>
        <v>0</v>
      </c>
      <c r="V38" s="100"/>
    </row>
    <row r="39" spans="3:22" ht="13.8" thickBot="1" x14ac:dyDescent="0.3">
      <c r="C39" s="12" t="s">
        <v>17</v>
      </c>
      <c r="D39" s="105">
        <f t="shared" si="7"/>
        <v>-2</v>
      </c>
      <c r="E39" s="105">
        <f t="shared" si="7"/>
        <v>0</v>
      </c>
      <c r="F39" s="105">
        <f t="shared" si="7"/>
        <v>144</v>
      </c>
      <c r="G39" s="105">
        <f t="shared" si="7"/>
        <v>0</v>
      </c>
      <c r="H39" s="105">
        <f t="shared" si="7"/>
        <v>-344</v>
      </c>
      <c r="I39" s="105">
        <f t="shared" si="7"/>
        <v>0</v>
      </c>
      <c r="J39" s="105">
        <f t="shared" si="7"/>
        <v>-30</v>
      </c>
      <c r="K39" s="105">
        <f t="shared" si="7"/>
        <v>0</v>
      </c>
      <c r="L39" s="105">
        <f t="shared" si="7"/>
        <v>0</v>
      </c>
      <c r="M39" s="105">
        <f t="shared" si="7"/>
        <v>0</v>
      </c>
      <c r="N39" s="105">
        <f t="shared" si="7"/>
        <v>0</v>
      </c>
      <c r="O39" s="105">
        <f t="shared" si="7"/>
        <v>0</v>
      </c>
      <c r="P39" s="105">
        <f t="shared" si="7"/>
        <v>-11</v>
      </c>
      <c r="Q39" s="105">
        <f t="shared" si="7"/>
        <v>-28</v>
      </c>
      <c r="R39" s="105">
        <f t="shared" si="7"/>
        <v>336</v>
      </c>
      <c r="S39" s="105">
        <f t="shared" si="7"/>
        <v>-32</v>
      </c>
      <c r="T39" s="104">
        <f t="shared" si="8"/>
        <v>33</v>
      </c>
      <c r="U39" s="104">
        <f t="shared" si="9"/>
        <v>451</v>
      </c>
      <c r="V39" s="100"/>
    </row>
    <row r="40" spans="3:22" ht="13.8" thickBot="1" x14ac:dyDescent="0.3">
      <c r="C40" s="13" t="s">
        <v>10</v>
      </c>
      <c r="D40" s="14">
        <f>D29-D18</f>
        <v>-3477</v>
      </c>
      <c r="E40" s="14">
        <f t="shared" si="7"/>
        <v>-1363</v>
      </c>
      <c r="F40" s="14">
        <f t="shared" si="7"/>
        <v>20460</v>
      </c>
      <c r="G40" s="14">
        <f t="shared" si="7"/>
        <v>-3253</v>
      </c>
      <c r="H40" s="14">
        <f t="shared" si="7"/>
        <v>-3468</v>
      </c>
      <c r="I40" s="14">
        <f t="shared" si="7"/>
        <v>-2175</v>
      </c>
      <c r="J40" s="14">
        <f t="shared" si="7"/>
        <v>-2493</v>
      </c>
      <c r="K40" s="14">
        <f t="shared" si="7"/>
        <v>25146</v>
      </c>
      <c r="L40" s="14">
        <f t="shared" si="7"/>
        <v>1413</v>
      </c>
      <c r="M40" s="14">
        <f t="shared" si="7"/>
        <v>1211</v>
      </c>
      <c r="N40" s="14">
        <f t="shared" si="7"/>
        <v>6551</v>
      </c>
      <c r="O40" s="14">
        <f t="shared" si="7"/>
        <v>13588</v>
      </c>
      <c r="P40" s="14">
        <f t="shared" si="7"/>
        <v>-597</v>
      </c>
      <c r="Q40" s="14">
        <f t="shared" si="7"/>
        <v>-111</v>
      </c>
      <c r="R40" s="14">
        <f t="shared" si="7"/>
        <v>-1124</v>
      </c>
      <c r="S40" s="14">
        <f t="shared" si="7"/>
        <v>-5568</v>
      </c>
      <c r="T40" s="14">
        <f t="shared" ref="T40:U40" si="10">T29-T18</f>
        <v>44740</v>
      </c>
      <c r="U40" s="14">
        <f t="shared" si="10"/>
        <v>98047</v>
      </c>
    </row>
    <row r="41" spans="3:22" ht="13.8" thickBot="1" x14ac:dyDescent="0.3"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3:22" ht="13.8" thickBot="1" x14ac:dyDescent="0.3">
      <c r="C42" s="412" t="s">
        <v>142</v>
      </c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4"/>
    </row>
    <row r="43" spans="3:22" ht="13.8" thickBot="1" x14ac:dyDescent="0.3">
      <c r="C43" s="415" t="s">
        <v>12</v>
      </c>
      <c r="D43" s="417" t="s">
        <v>0</v>
      </c>
      <c r="E43" s="418"/>
      <c r="F43" s="418"/>
      <c r="G43" s="419"/>
      <c r="H43" s="420" t="s">
        <v>1</v>
      </c>
      <c r="I43" s="421"/>
      <c r="J43" s="421"/>
      <c r="K43" s="422"/>
      <c r="L43" s="420" t="s">
        <v>2</v>
      </c>
      <c r="M43" s="421"/>
      <c r="N43" s="421"/>
      <c r="O43" s="422"/>
      <c r="P43" s="420" t="s">
        <v>3</v>
      </c>
      <c r="Q43" s="421"/>
      <c r="R43" s="421"/>
      <c r="S43" s="422"/>
      <c r="T43" s="423" t="s">
        <v>4</v>
      </c>
      <c r="U43" s="423" t="s">
        <v>5</v>
      </c>
    </row>
    <row r="44" spans="3:22" ht="13.8" thickBot="1" x14ac:dyDescent="0.3">
      <c r="C44" s="415"/>
      <c r="D44" s="410" t="s">
        <v>6</v>
      </c>
      <c r="E44" s="411"/>
      <c r="F44" s="410" t="s">
        <v>7</v>
      </c>
      <c r="G44" s="411"/>
      <c r="H44" s="410" t="s">
        <v>6</v>
      </c>
      <c r="I44" s="411"/>
      <c r="J44" s="410" t="s">
        <v>7</v>
      </c>
      <c r="K44" s="411"/>
      <c r="L44" s="410" t="s">
        <v>6</v>
      </c>
      <c r="M44" s="411"/>
      <c r="N44" s="410" t="s">
        <v>7</v>
      </c>
      <c r="O44" s="411"/>
      <c r="P44" s="410" t="s">
        <v>6</v>
      </c>
      <c r="Q44" s="411"/>
      <c r="R44" s="410" t="s">
        <v>7</v>
      </c>
      <c r="S44" s="411"/>
      <c r="T44" s="424"/>
      <c r="U44" s="424"/>
    </row>
    <row r="45" spans="3:22" ht="13.8" thickBot="1" x14ac:dyDescent="0.3">
      <c r="C45" s="416"/>
      <c r="D45" s="9" t="s">
        <v>8</v>
      </c>
      <c r="E45" s="9" t="s">
        <v>9</v>
      </c>
      <c r="F45" s="9" t="s">
        <v>8</v>
      </c>
      <c r="G45" s="10" t="s">
        <v>9</v>
      </c>
      <c r="H45" s="9" t="s">
        <v>8</v>
      </c>
      <c r="I45" s="9" t="s">
        <v>9</v>
      </c>
      <c r="J45" s="9" t="s">
        <v>8</v>
      </c>
      <c r="K45" s="9" t="s">
        <v>9</v>
      </c>
      <c r="L45" s="9" t="s">
        <v>8</v>
      </c>
      <c r="M45" s="9" t="s">
        <v>9</v>
      </c>
      <c r="N45" s="9" t="s">
        <v>8</v>
      </c>
      <c r="O45" s="9" t="s">
        <v>9</v>
      </c>
      <c r="P45" s="9" t="s">
        <v>8</v>
      </c>
      <c r="Q45" s="9" t="s">
        <v>9</v>
      </c>
      <c r="R45" s="9" t="s">
        <v>8</v>
      </c>
      <c r="S45" s="9" t="s">
        <v>9</v>
      </c>
      <c r="T45" s="425"/>
      <c r="U45" s="425"/>
    </row>
    <row r="46" spans="3:22" x14ac:dyDescent="0.25">
      <c r="C46" s="11" t="s">
        <v>13</v>
      </c>
      <c r="D46" s="107">
        <f>+D35/D13</f>
        <v>-0.34418070444104137</v>
      </c>
      <c r="E46" s="107">
        <f t="shared" ref="E46:N46" si="11">+E35/E13</f>
        <v>-0.2515536723163842</v>
      </c>
      <c r="F46" s="107">
        <f t="shared" si="11"/>
        <v>0.15716665825213308</v>
      </c>
      <c r="G46" s="107">
        <f t="shared" si="11"/>
        <v>-0.20888316704216287</v>
      </c>
      <c r="H46" s="107">
        <f t="shared" si="11"/>
        <v>-0.26063492063492061</v>
      </c>
      <c r="I46" s="107">
        <f t="shared" si="11"/>
        <v>-0.45319516407599308</v>
      </c>
      <c r="J46" s="107">
        <f t="shared" si="11"/>
        <v>-0.18460534898891062</v>
      </c>
      <c r="K46" s="107">
        <f t="shared" si="11"/>
        <v>0.19943707277844794</v>
      </c>
      <c r="L46" s="107">
        <f t="shared" si="11"/>
        <v>0.13719927371765775</v>
      </c>
      <c r="M46" s="107"/>
      <c r="N46" s="107">
        <f t="shared" si="11"/>
        <v>0.11195553539019963</v>
      </c>
      <c r="O46" s="107"/>
      <c r="P46" s="107"/>
      <c r="Q46" s="107"/>
      <c r="R46" s="107"/>
      <c r="S46" s="107"/>
      <c r="T46" s="107">
        <f>+T35/T13</f>
        <v>-5.9666526346614929E-3</v>
      </c>
      <c r="U46" s="107">
        <f>+U35/U13</f>
        <v>2.615526752284061E-2</v>
      </c>
    </row>
    <row r="47" spans="3:22" x14ac:dyDescent="0.25">
      <c r="C47" s="12" t="s">
        <v>14</v>
      </c>
      <c r="D47" s="108">
        <f t="shared" ref="D47:U50" si="12">+D36/D14</f>
        <v>-3.3277121978639683E-2</v>
      </c>
      <c r="E47" s="108">
        <f t="shared" si="12"/>
        <v>0.26007326007326009</v>
      </c>
      <c r="F47" s="108">
        <f t="shared" si="12"/>
        <v>0.17076898957435133</v>
      </c>
      <c r="G47" s="108">
        <f t="shared" si="12"/>
        <v>0.71698113207547165</v>
      </c>
      <c r="H47" s="108">
        <f t="shared" si="12"/>
        <v>-8.5883187514778914E-2</v>
      </c>
      <c r="I47" s="108">
        <f t="shared" si="12"/>
        <v>-2.6546323334218212E-2</v>
      </c>
      <c r="J47" s="108">
        <f t="shared" si="12"/>
        <v>-8.831709938721009E-3</v>
      </c>
      <c r="K47" s="108">
        <f t="shared" si="12"/>
        <v>0.60780077657431464</v>
      </c>
      <c r="L47" s="108">
        <f t="shared" si="12"/>
        <v>-2.5706940874035988E-3</v>
      </c>
      <c r="M47" s="108">
        <f t="shared" si="12"/>
        <v>22.6875</v>
      </c>
      <c r="N47" s="108">
        <f t="shared" si="12"/>
        <v>0.89421978524103263</v>
      </c>
      <c r="O47" s="108">
        <f t="shared" si="12"/>
        <v>0.22858644245927484</v>
      </c>
      <c r="P47" s="108">
        <f t="shared" si="12"/>
        <v>-0.34593924364538126</v>
      </c>
      <c r="Q47" s="108">
        <f t="shared" si="12"/>
        <v>0.28301886792452829</v>
      </c>
      <c r="R47" s="108">
        <f t="shared" si="12"/>
        <v>-0.39962738705170003</v>
      </c>
      <c r="S47" s="108">
        <f t="shared" si="12"/>
        <v>-0.34757436614094628</v>
      </c>
      <c r="T47" s="108">
        <f t="shared" si="12"/>
        <v>0.13800690522832637</v>
      </c>
      <c r="U47" s="108">
        <f t="shared" si="12"/>
        <v>0.15854553730558654</v>
      </c>
    </row>
    <row r="48" spans="3:22" x14ac:dyDescent="0.25">
      <c r="C48" s="12" t="s">
        <v>15</v>
      </c>
      <c r="D48" s="108">
        <f t="shared" si="12"/>
        <v>-0.10006088897909478</v>
      </c>
      <c r="E48" s="108">
        <f t="shared" si="12"/>
        <v>0.46621621621621623</v>
      </c>
      <c r="F48" s="108">
        <f t="shared" si="12"/>
        <v>-2.5664423405954147E-2</v>
      </c>
      <c r="G48" s="108">
        <f t="shared" si="12"/>
        <v>-0.27595920808284286</v>
      </c>
      <c r="H48" s="108">
        <f t="shared" si="12"/>
        <v>0.30652866242038218</v>
      </c>
      <c r="I48" s="108">
        <f t="shared" si="12"/>
        <v>-0.41336270190895741</v>
      </c>
      <c r="J48" s="108">
        <f t="shared" si="12"/>
        <v>7.3929383839382848E-3</v>
      </c>
      <c r="K48" s="108">
        <f t="shared" si="12"/>
        <v>0.25588025659301494</v>
      </c>
      <c r="L48" s="108">
        <f t="shared" si="12"/>
        <v>6.9333333333333336</v>
      </c>
      <c r="M48" s="108">
        <f t="shared" si="12"/>
        <v>0.47642436149312378</v>
      </c>
      <c r="N48" s="108">
        <f t="shared" si="12"/>
        <v>3.4712041884816753</v>
      </c>
      <c r="O48" s="108">
        <f t="shared" si="12"/>
        <v>0.92306575700391924</v>
      </c>
      <c r="P48" s="108">
        <f t="shared" si="12"/>
        <v>-0.15053763440860216</v>
      </c>
      <c r="Q48" s="108">
        <f t="shared" si="12"/>
        <v>-1</v>
      </c>
      <c r="R48" s="108">
        <f t="shared" si="12"/>
        <v>1.9692307692307693</v>
      </c>
      <c r="S48" s="108">
        <f t="shared" si="12"/>
        <v>-1</v>
      </c>
      <c r="T48" s="108">
        <f t="shared" si="12"/>
        <v>-1.4833584516100539E-2</v>
      </c>
      <c r="U48" s="108">
        <f t="shared" si="12"/>
        <v>-1.7609344433179592E-2</v>
      </c>
    </row>
    <row r="49" spans="3:21" x14ac:dyDescent="0.25">
      <c r="C49" s="12" t="s">
        <v>16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</row>
    <row r="50" spans="3:21" ht="13.8" thickBot="1" x14ac:dyDescent="0.3">
      <c r="C50" s="12" t="s">
        <v>17</v>
      </c>
      <c r="D50" s="109">
        <f t="shared" ref="D50:S51" si="13">+D39/D17</f>
        <v>-1.2987012987012988E-2</v>
      </c>
      <c r="E50" s="109"/>
      <c r="F50" s="109">
        <f t="shared" si="13"/>
        <v>0.38502673796791442</v>
      </c>
      <c r="G50" s="109"/>
      <c r="H50" s="109">
        <f t="shared" si="13"/>
        <v>-0.93989071038251371</v>
      </c>
      <c r="I50" s="109"/>
      <c r="J50" s="109">
        <f t="shared" si="13"/>
        <v>-0.10033444816053512</v>
      </c>
      <c r="K50" s="109"/>
      <c r="L50" s="109"/>
      <c r="M50" s="109"/>
      <c r="N50" s="109"/>
      <c r="O50" s="109"/>
      <c r="P50" s="109">
        <f t="shared" si="13"/>
        <v>-3.2258064516129031E-2</v>
      </c>
      <c r="Q50" s="109">
        <f t="shared" si="13"/>
        <v>-0.68292682926829273</v>
      </c>
      <c r="R50" s="109">
        <f t="shared" si="13"/>
        <v>0.42317380352644834</v>
      </c>
      <c r="S50" s="109">
        <f t="shared" si="13"/>
        <v>-0.45714285714285713</v>
      </c>
      <c r="T50" s="109">
        <f t="shared" si="12"/>
        <v>1.3530135301353014E-2</v>
      </c>
      <c r="U50" s="109">
        <f t="shared" si="12"/>
        <v>0.11343058350100603</v>
      </c>
    </row>
    <row r="51" spans="3:21" ht="13.8" thickBot="1" x14ac:dyDescent="0.3">
      <c r="C51" s="13" t="s">
        <v>10</v>
      </c>
      <c r="D51" s="17">
        <f>+D40/D18</f>
        <v>-7.5776397515527949E-2</v>
      </c>
      <c r="E51" s="17">
        <f t="shared" si="13"/>
        <v>-0.16585543927963009</v>
      </c>
      <c r="F51" s="17">
        <f t="shared" si="13"/>
        <v>0.15617843729962444</v>
      </c>
      <c r="G51" s="17">
        <f t="shared" si="13"/>
        <v>-3.5557353037623245E-2</v>
      </c>
      <c r="H51" s="17">
        <f t="shared" si="13"/>
        <v>-9.9858907541247946E-2</v>
      </c>
      <c r="I51" s="17">
        <f t="shared" si="13"/>
        <v>-0.13979946008484381</v>
      </c>
      <c r="J51" s="17">
        <f t="shared" si="13"/>
        <v>-1.3571483009788016E-2</v>
      </c>
      <c r="K51" s="17">
        <f t="shared" si="13"/>
        <v>0.45265697004608296</v>
      </c>
      <c r="L51" s="17">
        <f t="shared" si="13"/>
        <v>0.13589151759953838</v>
      </c>
      <c r="M51" s="17">
        <f t="shared" si="13"/>
        <v>1.1533333333333333</v>
      </c>
      <c r="N51" s="17">
        <f t="shared" si="13"/>
        <v>0.29509009009009007</v>
      </c>
      <c r="O51" s="17">
        <f t="shared" si="13"/>
        <v>0.77274795268425844</v>
      </c>
      <c r="P51" s="17">
        <f t="shared" si="13"/>
        <v>-0.27897196261682244</v>
      </c>
      <c r="Q51" s="17">
        <f t="shared" si="13"/>
        <v>-0.12729357798165136</v>
      </c>
      <c r="R51" s="17">
        <f t="shared" si="13"/>
        <v>-0.21540820237638941</v>
      </c>
      <c r="S51" s="17">
        <f t="shared" si="13"/>
        <v>-0.36132381570408828</v>
      </c>
      <c r="T51" s="17">
        <f>+T40/T18</f>
        <v>6.9797409664304727E-2</v>
      </c>
      <c r="U51" s="17">
        <f>+U40/U18</f>
        <v>8.4294662922797303E-2</v>
      </c>
    </row>
    <row r="52" spans="3:21" x14ac:dyDescent="0.25"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3:21" x14ac:dyDescent="0.25"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3:21" x14ac:dyDescent="0.25">
      <c r="C54" s="110" t="s">
        <v>19</v>
      </c>
      <c r="D54" s="111"/>
      <c r="E54" s="111"/>
      <c r="F54" s="111"/>
      <c r="G54" s="111"/>
      <c r="H54" s="26">
        <f>+(D92+F92+H92+J92)/(+D70+F70+H70+J70)</f>
        <v>0.12405939330336251</v>
      </c>
      <c r="I54" s="106"/>
      <c r="J54" s="401" t="s">
        <v>30</v>
      </c>
      <c r="K54" s="402"/>
      <c r="L54" s="402"/>
      <c r="M54" s="402"/>
      <c r="N54" s="402"/>
      <c r="O54" s="402"/>
      <c r="P54" s="402"/>
      <c r="Q54" s="402"/>
      <c r="R54" s="402"/>
      <c r="S54" s="402"/>
      <c r="T54" s="402"/>
      <c r="U54" s="403"/>
    </row>
    <row r="55" spans="3:21" x14ac:dyDescent="0.25">
      <c r="C55" s="112" t="s">
        <v>20</v>
      </c>
      <c r="D55" s="113"/>
      <c r="E55" s="113"/>
      <c r="F55" s="113"/>
      <c r="G55" s="113"/>
      <c r="H55" s="27">
        <f>+((D92+H92)+2*(F92+J92))/((D70+H70)+2*(F70+J70))</f>
        <v>0.13222191604666114</v>
      </c>
      <c r="I55" s="106"/>
      <c r="J55" s="404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6"/>
    </row>
    <row r="56" spans="3:21" x14ac:dyDescent="0.25">
      <c r="C56" s="114" t="s">
        <v>21</v>
      </c>
      <c r="D56" s="115"/>
      <c r="E56" s="115"/>
      <c r="F56" s="115"/>
      <c r="G56" s="115"/>
      <c r="H56" s="28">
        <f>+(E92+G92+I92+K92+M92+O92+Q92+S92)/(+E70+G70+I70+K70+M70+O70+Q70+S70)</f>
        <v>0.26371251930245315</v>
      </c>
      <c r="I56" s="106"/>
      <c r="J56" s="404"/>
      <c r="K56" s="405"/>
      <c r="L56" s="405"/>
      <c r="M56" s="405"/>
      <c r="N56" s="405"/>
      <c r="O56" s="405"/>
      <c r="P56" s="405"/>
      <c r="Q56" s="405"/>
      <c r="R56" s="405"/>
      <c r="S56" s="405"/>
      <c r="T56" s="405"/>
      <c r="U56" s="406"/>
    </row>
    <row r="57" spans="3:21" x14ac:dyDescent="0.25">
      <c r="C57" s="112" t="s">
        <v>18</v>
      </c>
      <c r="D57" s="113"/>
      <c r="E57" s="113"/>
      <c r="F57" s="113"/>
      <c r="G57" s="113"/>
      <c r="H57" s="27">
        <f>+(L92+M92+N92+O92)/+(L70+M70+N70+O70)</f>
        <v>0.19742102985720467</v>
      </c>
      <c r="I57" s="106"/>
      <c r="J57" s="401" t="s">
        <v>143</v>
      </c>
      <c r="K57" s="402"/>
      <c r="L57" s="402"/>
      <c r="M57" s="402"/>
      <c r="N57" s="402"/>
      <c r="O57" s="402"/>
      <c r="P57" s="402"/>
      <c r="Q57" s="402"/>
      <c r="R57" s="402"/>
      <c r="S57" s="402"/>
      <c r="T57" s="402"/>
      <c r="U57" s="403"/>
    </row>
    <row r="58" spans="3:21" x14ac:dyDescent="0.25">
      <c r="C58" s="112" t="s">
        <v>23</v>
      </c>
      <c r="D58" s="29"/>
      <c r="E58" s="29"/>
      <c r="F58" s="29"/>
      <c r="G58" s="29"/>
      <c r="H58" s="27">
        <f>+(P92+Q92+R92+S92)/(P70+Q70+R70+S70)</f>
        <v>3.8018919081761762E-2</v>
      </c>
      <c r="I58" s="106"/>
      <c r="J58" s="404"/>
      <c r="K58" s="405"/>
      <c r="L58" s="405"/>
      <c r="M58" s="405"/>
      <c r="N58" s="405"/>
      <c r="O58" s="405"/>
      <c r="P58" s="405"/>
      <c r="Q58" s="405"/>
      <c r="R58" s="405"/>
      <c r="S58" s="405"/>
      <c r="T58" s="405"/>
      <c r="U58" s="406"/>
    </row>
    <row r="59" spans="3:21" x14ac:dyDescent="0.25">
      <c r="C59" s="116" t="s">
        <v>22</v>
      </c>
      <c r="D59" s="117"/>
      <c r="E59" s="117"/>
      <c r="F59" s="117"/>
      <c r="G59" s="117"/>
      <c r="H59" s="30">
        <f>+U92/U70</f>
        <v>0.17813808266683329</v>
      </c>
      <c r="I59" s="106"/>
      <c r="J59" s="407"/>
      <c r="K59" s="408"/>
      <c r="L59" s="408"/>
      <c r="M59" s="408"/>
      <c r="N59" s="408"/>
      <c r="O59" s="408"/>
      <c r="P59" s="408"/>
      <c r="Q59" s="408"/>
      <c r="R59" s="408"/>
      <c r="S59" s="408"/>
      <c r="T59" s="408"/>
      <c r="U59" s="409"/>
    </row>
    <row r="60" spans="3:21" ht="13.8" thickBot="1" x14ac:dyDescent="0.3"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</row>
    <row r="61" spans="3:21" ht="13.8" thickBot="1" x14ac:dyDescent="0.3">
      <c r="C61" s="31">
        <v>2024</v>
      </c>
      <c r="D61" s="387" t="s">
        <v>128</v>
      </c>
      <c r="E61" s="388"/>
      <c r="F61" s="388"/>
      <c r="G61" s="388"/>
      <c r="H61" s="388"/>
      <c r="I61" s="388"/>
      <c r="J61" s="388"/>
      <c r="K61" s="388"/>
      <c r="L61" s="388"/>
      <c r="M61" s="388"/>
      <c r="N61" s="388"/>
      <c r="O61" s="388"/>
      <c r="P61" s="388"/>
      <c r="Q61" s="388"/>
      <c r="R61" s="388"/>
      <c r="S61" s="388"/>
      <c r="T61" s="388"/>
      <c r="U61" s="389"/>
    </row>
    <row r="62" spans="3:21" ht="13.8" thickBot="1" x14ac:dyDescent="0.3">
      <c r="C62" s="390" t="s">
        <v>12</v>
      </c>
      <c r="D62" s="392" t="s">
        <v>0</v>
      </c>
      <c r="E62" s="393"/>
      <c r="F62" s="393"/>
      <c r="G62" s="394"/>
      <c r="H62" s="395" t="s">
        <v>1</v>
      </c>
      <c r="I62" s="396"/>
      <c r="J62" s="396"/>
      <c r="K62" s="397"/>
      <c r="L62" s="395" t="s">
        <v>2</v>
      </c>
      <c r="M62" s="396"/>
      <c r="N62" s="396"/>
      <c r="O62" s="397"/>
      <c r="P62" s="395" t="s">
        <v>3</v>
      </c>
      <c r="Q62" s="396"/>
      <c r="R62" s="396"/>
      <c r="S62" s="397"/>
      <c r="T62" s="398" t="s">
        <v>4</v>
      </c>
      <c r="U62" s="398" t="s">
        <v>5</v>
      </c>
    </row>
    <row r="63" spans="3:21" ht="13.8" thickBot="1" x14ac:dyDescent="0.3">
      <c r="C63" s="390"/>
      <c r="D63" s="385" t="s">
        <v>6</v>
      </c>
      <c r="E63" s="386"/>
      <c r="F63" s="385" t="s">
        <v>7</v>
      </c>
      <c r="G63" s="386"/>
      <c r="H63" s="385" t="s">
        <v>6</v>
      </c>
      <c r="I63" s="386"/>
      <c r="J63" s="385" t="s">
        <v>7</v>
      </c>
      <c r="K63" s="386"/>
      <c r="L63" s="385" t="s">
        <v>6</v>
      </c>
      <c r="M63" s="386"/>
      <c r="N63" s="385" t="s">
        <v>7</v>
      </c>
      <c r="O63" s="386"/>
      <c r="P63" s="385" t="s">
        <v>6</v>
      </c>
      <c r="Q63" s="386"/>
      <c r="R63" s="385" t="s">
        <v>7</v>
      </c>
      <c r="S63" s="386"/>
      <c r="T63" s="399"/>
      <c r="U63" s="399"/>
    </row>
    <row r="64" spans="3:21" ht="13.8" thickBot="1" x14ac:dyDescent="0.3">
      <c r="C64" s="391"/>
      <c r="D64" s="32" t="s">
        <v>8</v>
      </c>
      <c r="E64" s="32" t="s">
        <v>9</v>
      </c>
      <c r="F64" s="32" t="s">
        <v>8</v>
      </c>
      <c r="G64" s="33" t="s">
        <v>9</v>
      </c>
      <c r="H64" s="32" t="s">
        <v>8</v>
      </c>
      <c r="I64" s="32" t="s">
        <v>9</v>
      </c>
      <c r="J64" s="32" t="s">
        <v>8</v>
      </c>
      <c r="K64" s="32" t="s">
        <v>9</v>
      </c>
      <c r="L64" s="32" t="s">
        <v>8</v>
      </c>
      <c r="M64" s="32" t="s">
        <v>9</v>
      </c>
      <c r="N64" s="32" t="s">
        <v>8</v>
      </c>
      <c r="O64" s="32" t="s">
        <v>9</v>
      </c>
      <c r="P64" s="32" t="s">
        <v>8</v>
      </c>
      <c r="Q64" s="32" t="s">
        <v>9</v>
      </c>
      <c r="R64" s="32" t="s">
        <v>8</v>
      </c>
      <c r="S64" s="32" t="s">
        <v>9</v>
      </c>
      <c r="T64" s="400"/>
      <c r="U64" s="400"/>
    </row>
    <row r="65" spans="3:23" x14ac:dyDescent="0.25">
      <c r="C65" s="34" t="s">
        <v>13</v>
      </c>
      <c r="D65" s="103">
        <v>3440</v>
      </c>
      <c r="E65" s="103">
        <v>8830</v>
      </c>
      <c r="F65" s="103">
        <v>20340</v>
      </c>
      <c r="G65" s="103">
        <v>7025</v>
      </c>
      <c r="H65" s="103">
        <v>9856</v>
      </c>
      <c r="I65" s="103">
        <v>2038</v>
      </c>
      <c r="J65" s="103">
        <v>10759</v>
      </c>
      <c r="K65" s="103">
        <v>17164</v>
      </c>
      <c r="L65" s="103">
        <v>8483</v>
      </c>
      <c r="M65" s="103">
        <v>0</v>
      </c>
      <c r="N65" s="103">
        <v>18134</v>
      </c>
      <c r="O65" s="103">
        <v>0</v>
      </c>
      <c r="P65" s="103">
        <v>0</v>
      </c>
      <c r="Q65" s="103">
        <v>0</v>
      </c>
      <c r="R65" s="103">
        <v>0</v>
      </c>
      <c r="S65" s="103">
        <v>0</v>
      </c>
      <c r="T65" s="103">
        <f>SUM(D65:S65)</f>
        <v>106069</v>
      </c>
      <c r="U65" s="103">
        <f>D65+E65+H65+I65+L65+M65+P65+Q65+(2*(F65+G65+J65+K65+N65+O65+R65+S65))</f>
        <v>179491</v>
      </c>
    </row>
    <row r="66" spans="3:23" x14ac:dyDescent="0.25">
      <c r="C66" s="35" t="s">
        <v>14</v>
      </c>
      <c r="D66" s="104">
        <v>32878</v>
      </c>
      <c r="E66" s="104">
        <v>278</v>
      </c>
      <c r="F66" s="104">
        <v>96809</v>
      </c>
      <c r="G66" s="104">
        <v>27149</v>
      </c>
      <c r="H66" s="104">
        <v>19814</v>
      </c>
      <c r="I66" s="104">
        <v>13248</v>
      </c>
      <c r="J66" s="104">
        <v>82944</v>
      </c>
      <c r="K66" s="104">
        <v>33454</v>
      </c>
      <c r="L66" s="104">
        <v>1060</v>
      </c>
      <c r="M66" s="104">
        <v>157</v>
      </c>
      <c r="N66" s="104">
        <v>4593</v>
      </c>
      <c r="O66" s="104">
        <v>2963</v>
      </c>
      <c r="P66" s="104">
        <v>1106</v>
      </c>
      <c r="Q66" s="104">
        <v>784</v>
      </c>
      <c r="R66" s="104">
        <v>3355</v>
      </c>
      <c r="S66" s="104">
        <v>9442</v>
      </c>
      <c r="T66" s="104">
        <f t="shared" ref="T66:T69" si="14">SUM(D66:S66)</f>
        <v>330034</v>
      </c>
      <c r="U66" s="104">
        <f t="shared" ref="U66:U70" si="15">D66+E66+H66+I66+L66+M66+P66+Q66+(2*(F66+G66+J66+K66+N66+O66+R66+S66))</f>
        <v>590743</v>
      </c>
    </row>
    <row r="67" spans="3:23" x14ac:dyDescent="0.25">
      <c r="C67" s="35" t="s">
        <v>15</v>
      </c>
      <c r="D67" s="104">
        <v>3502</v>
      </c>
      <c r="E67" s="104">
        <v>209</v>
      </c>
      <c r="F67" s="104">
        <v>6338</v>
      </c>
      <c r="G67" s="104">
        <v>30907</v>
      </c>
      <c r="H67" s="104">
        <v>4029</v>
      </c>
      <c r="I67" s="104">
        <v>796</v>
      </c>
      <c r="J67" s="104">
        <v>60966</v>
      </c>
      <c r="K67" s="104">
        <v>267</v>
      </c>
      <c r="L67" s="104">
        <v>57</v>
      </c>
      <c r="M67" s="104">
        <v>1041</v>
      </c>
      <c r="N67" s="104">
        <v>730</v>
      </c>
      <c r="O67" s="104">
        <v>20557</v>
      </c>
      <c r="P67" s="104">
        <v>143</v>
      </c>
      <c r="Q67" s="104">
        <v>156</v>
      </c>
      <c r="R67" s="104">
        <v>226</v>
      </c>
      <c r="S67" s="104">
        <v>203</v>
      </c>
      <c r="T67" s="104">
        <f t="shared" si="14"/>
        <v>130127</v>
      </c>
      <c r="U67" s="104">
        <f t="shared" si="15"/>
        <v>250321</v>
      </c>
    </row>
    <row r="68" spans="3:23" x14ac:dyDescent="0.25">
      <c r="C68" s="35" t="s">
        <v>16</v>
      </c>
      <c r="D68" s="104">
        <v>0</v>
      </c>
      <c r="E68" s="104">
        <v>0</v>
      </c>
      <c r="F68" s="104">
        <v>0</v>
      </c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  <c r="O68" s="104">
        <v>0</v>
      </c>
      <c r="P68" s="104">
        <v>0</v>
      </c>
      <c r="Q68" s="104">
        <v>0</v>
      </c>
      <c r="R68" s="104">
        <v>0</v>
      </c>
      <c r="S68" s="104">
        <v>0</v>
      </c>
      <c r="T68" s="104">
        <f t="shared" si="14"/>
        <v>0</v>
      </c>
      <c r="U68" s="104">
        <f t="shared" si="15"/>
        <v>0</v>
      </c>
    </row>
    <row r="69" spans="3:23" ht="13.8" thickBot="1" x14ac:dyDescent="0.3">
      <c r="C69" s="35" t="s">
        <v>17</v>
      </c>
      <c r="D69" s="104">
        <v>157</v>
      </c>
      <c r="E69" s="104">
        <v>1</v>
      </c>
      <c r="F69" s="104">
        <v>319</v>
      </c>
      <c r="G69" s="104">
        <v>0</v>
      </c>
      <c r="H69" s="104">
        <v>8</v>
      </c>
      <c r="I69" s="104">
        <v>0</v>
      </c>
      <c r="J69" s="104">
        <v>406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>
        <v>244</v>
      </c>
      <c r="Q69" s="104">
        <v>35</v>
      </c>
      <c r="R69" s="104">
        <v>816</v>
      </c>
      <c r="S69" s="104">
        <v>87</v>
      </c>
      <c r="T69" s="104">
        <f t="shared" si="14"/>
        <v>2073</v>
      </c>
      <c r="U69" s="104">
        <f t="shared" si="15"/>
        <v>3701</v>
      </c>
    </row>
    <row r="70" spans="3:23" ht="13.8" thickBot="1" x14ac:dyDescent="0.3">
      <c r="C70" s="36" t="s">
        <v>10</v>
      </c>
      <c r="D70" s="37">
        <f>SUM(D65:D69)</f>
        <v>39977</v>
      </c>
      <c r="E70" s="37">
        <f t="shared" ref="E70:S70" si="16">SUM(E65:E69)</f>
        <v>9318</v>
      </c>
      <c r="F70" s="37">
        <f t="shared" si="16"/>
        <v>123806</v>
      </c>
      <c r="G70" s="37">
        <f t="shared" si="16"/>
        <v>65081</v>
      </c>
      <c r="H70" s="37">
        <f t="shared" si="16"/>
        <v>33707</v>
      </c>
      <c r="I70" s="37">
        <f t="shared" si="16"/>
        <v>16082</v>
      </c>
      <c r="J70" s="37">
        <f t="shared" si="16"/>
        <v>155075</v>
      </c>
      <c r="K70" s="37">
        <f t="shared" si="16"/>
        <v>50885</v>
      </c>
      <c r="L70" s="37">
        <f t="shared" si="16"/>
        <v>9600</v>
      </c>
      <c r="M70" s="37">
        <f t="shared" si="16"/>
        <v>1198</v>
      </c>
      <c r="N70" s="37">
        <f t="shared" si="16"/>
        <v>23457</v>
      </c>
      <c r="O70" s="37">
        <f t="shared" si="16"/>
        <v>23520</v>
      </c>
      <c r="P70" s="37">
        <f t="shared" si="16"/>
        <v>1493</v>
      </c>
      <c r="Q70" s="37">
        <f t="shared" si="16"/>
        <v>975</v>
      </c>
      <c r="R70" s="37">
        <f t="shared" si="16"/>
        <v>4397</v>
      </c>
      <c r="S70" s="37">
        <f t="shared" si="16"/>
        <v>9732</v>
      </c>
      <c r="T70" s="37">
        <f>SUM(D70:S70)</f>
        <v>568303</v>
      </c>
      <c r="U70" s="37">
        <f t="shared" si="15"/>
        <v>1024256</v>
      </c>
    </row>
    <row r="71" spans="3:23" ht="13.8" thickBot="1" x14ac:dyDescent="0.3"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</row>
    <row r="72" spans="3:23" ht="13.8" thickBot="1" x14ac:dyDescent="0.3">
      <c r="C72" s="31">
        <v>2025</v>
      </c>
      <c r="D72" s="387" t="s">
        <v>144</v>
      </c>
      <c r="E72" s="388"/>
      <c r="F72" s="388"/>
      <c r="G72" s="388"/>
      <c r="H72" s="388"/>
      <c r="I72" s="388"/>
      <c r="J72" s="388"/>
      <c r="K72" s="388"/>
      <c r="L72" s="388"/>
      <c r="M72" s="388"/>
      <c r="N72" s="388"/>
      <c r="O72" s="388"/>
      <c r="P72" s="388"/>
      <c r="Q72" s="388"/>
      <c r="R72" s="388"/>
      <c r="S72" s="388"/>
      <c r="T72" s="388"/>
      <c r="U72" s="389"/>
    </row>
    <row r="73" spans="3:23" ht="13.8" thickBot="1" x14ac:dyDescent="0.3">
      <c r="C73" s="390" t="s">
        <v>12</v>
      </c>
      <c r="D73" s="392" t="s">
        <v>0</v>
      </c>
      <c r="E73" s="393"/>
      <c r="F73" s="393"/>
      <c r="G73" s="394"/>
      <c r="H73" s="395" t="s">
        <v>1</v>
      </c>
      <c r="I73" s="396"/>
      <c r="J73" s="396"/>
      <c r="K73" s="397"/>
      <c r="L73" s="395" t="s">
        <v>2</v>
      </c>
      <c r="M73" s="396"/>
      <c r="N73" s="396"/>
      <c r="O73" s="397"/>
      <c r="P73" s="395" t="s">
        <v>3</v>
      </c>
      <c r="Q73" s="396"/>
      <c r="R73" s="396"/>
      <c r="S73" s="397"/>
      <c r="T73" s="398" t="s">
        <v>4</v>
      </c>
      <c r="U73" s="398" t="s">
        <v>5</v>
      </c>
    </row>
    <row r="74" spans="3:23" ht="13.8" thickBot="1" x14ac:dyDescent="0.3">
      <c r="C74" s="390"/>
      <c r="D74" s="385" t="s">
        <v>6</v>
      </c>
      <c r="E74" s="386"/>
      <c r="F74" s="385" t="s">
        <v>7</v>
      </c>
      <c r="G74" s="386"/>
      <c r="H74" s="385" t="s">
        <v>6</v>
      </c>
      <c r="I74" s="386"/>
      <c r="J74" s="385" t="s">
        <v>7</v>
      </c>
      <c r="K74" s="386"/>
      <c r="L74" s="385" t="s">
        <v>6</v>
      </c>
      <c r="M74" s="386"/>
      <c r="N74" s="385" t="s">
        <v>7</v>
      </c>
      <c r="O74" s="386"/>
      <c r="P74" s="385" t="s">
        <v>6</v>
      </c>
      <c r="Q74" s="386"/>
      <c r="R74" s="385" t="s">
        <v>7</v>
      </c>
      <c r="S74" s="386"/>
      <c r="T74" s="399"/>
      <c r="U74" s="399"/>
      <c r="W74" s="82">
        <v>1</v>
      </c>
    </row>
    <row r="75" spans="3:23" ht="13.8" thickBot="1" x14ac:dyDescent="0.3">
      <c r="C75" s="391"/>
      <c r="D75" s="32" t="s">
        <v>8</v>
      </c>
      <c r="E75" s="32" t="s">
        <v>9</v>
      </c>
      <c r="F75" s="32" t="s">
        <v>8</v>
      </c>
      <c r="G75" s="33" t="s">
        <v>9</v>
      </c>
      <c r="H75" s="32" t="s">
        <v>8</v>
      </c>
      <c r="I75" s="32" t="s">
        <v>9</v>
      </c>
      <c r="J75" s="32" t="s">
        <v>8</v>
      </c>
      <c r="K75" s="32" t="s">
        <v>9</v>
      </c>
      <c r="L75" s="32" t="s">
        <v>8</v>
      </c>
      <c r="M75" s="32" t="s">
        <v>9</v>
      </c>
      <c r="N75" s="32" t="s">
        <v>8</v>
      </c>
      <c r="O75" s="32" t="s">
        <v>9</v>
      </c>
      <c r="P75" s="32" t="s">
        <v>8</v>
      </c>
      <c r="Q75" s="32" t="s">
        <v>9</v>
      </c>
      <c r="R75" s="32" t="s">
        <v>8</v>
      </c>
      <c r="S75" s="32" t="s">
        <v>9</v>
      </c>
      <c r="T75" s="400"/>
      <c r="U75" s="400"/>
    </row>
    <row r="76" spans="3:23" x14ac:dyDescent="0.25">
      <c r="C76" s="34" t="s">
        <v>13</v>
      </c>
      <c r="D76" s="103">
        <v>3710</v>
      </c>
      <c r="E76" s="103">
        <v>5027</v>
      </c>
      <c r="F76" s="103">
        <v>23696</v>
      </c>
      <c r="G76" s="103">
        <v>4335</v>
      </c>
      <c r="H76" s="103">
        <v>7088</v>
      </c>
      <c r="I76" s="103">
        <v>2639</v>
      </c>
      <c r="J76" s="103">
        <v>9294</v>
      </c>
      <c r="K76" s="103">
        <v>25266</v>
      </c>
      <c r="L76" s="103">
        <v>9098</v>
      </c>
      <c r="M76" s="103">
        <v>0</v>
      </c>
      <c r="N76" s="103">
        <v>18717</v>
      </c>
      <c r="O76" s="103">
        <v>0</v>
      </c>
      <c r="P76" s="103">
        <v>0</v>
      </c>
      <c r="Q76" s="103">
        <v>0</v>
      </c>
      <c r="R76" s="103">
        <v>0</v>
      </c>
      <c r="S76" s="103">
        <v>0</v>
      </c>
      <c r="T76" s="103">
        <f>SUM(D76:S76)</f>
        <v>108870</v>
      </c>
      <c r="U76" s="103">
        <f>D76+E76+H76+I76+L76+M76+P76+Q76+(2*(F76+G76+J76+K76+N76+O76+R76+S76))</f>
        <v>190178</v>
      </c>
    </row>
    <row r="77" spans="3:23" x14ac:dyDescent="0.25">
      <c r="C77" s="35" t="s">
        <v>14</v>
      </c>
      <c r="D77" s="104">
        <v>34953</v>
      </c>
      <c r="E77" s="104">
        <v>573</v>
      </c>
      <c r="F77" s="104">
        <v>116847</v>
      </c>
      <c r="G77" s="104">
        <v>27306</v>
      </c>
      <c r="H77" s="104">
        <v>21546</v>
      </c>
      <c r="I77" s="104">
        <v>11900</v>
      </c>
      <c r="J77" s="104">
        <v>80192</v>
      </c>
      <c r="K77" s="104">
        <v>59713</v>
      </c>
      <c r="L77" s="104">
        <v>1805</v>
      </c>
      <c r="M77" s="104">
        <v>137</v>
      </c>
      <c r="N77" s="104">
        <v>4695</v>
      </c>
      <c r="O77" s="104">
        <v>2008</v>
      </c>
      <c r="P77" s="104">
        <v>1159</v>
      </c>
      <c r="Q77" s="104">
        <v>574</v>
      </c>
      <c r="R77" s="104">
        <v>2319</v>
      </c>
      <c r="S77" s="104">
        <v>11248</v>
      </c>
      <c r="T77" s="104">
        <f t="shared" ref="T77:T80" si="17">SUM(D77:S77)</f>
        <v>376975</v>
      </c>
      <c r="U77" s="104">
        <f t="shared" ref="U77:U81" si="18">D77+E77+H77+I77+L77+M77+P77+Q77+(2*(F77+G77+J77+K77+N77+O77+R77+S77))</f>
        <v>681303</v>
      </c>
    </row>
    <row r="78" spans="3:23" x14ac:dyDescent="0.25">
      <c r="C78" s="35" t="s">
        <v>15</v>
      </c>
      <c r="D78" s="104">
        <v>4209</v>
      </c>
      <c r="E78" s="104">
        <v>1898</v>
      </c>
      <c r="F78" s="104">
        <v>9628</v>
      </c>
      <c r="G78" s="104">
        <v>38445</v>
      </c>
      <c r="H78" s="104">
        <v>5977</v>
      </c>
      <c r="I78" s="104">
        <v>354</v>
      </c>
      <c r="J78" s="104">
        <v>78316</v>
      </c>
      <c r="K78" s="104">
        <v>552</v>
      </c>
      <c r="L78" s="104">
        <v>348</v>
      </c>
      <c r="M78" s="104">
        <v>1162</v>
      </c>
      <c r="N78" s="104">
        <v>1076</v>
      </c>
      <c r="O78" s="104">
        <v>30135</v>
      </c>
      <c r="P78" s="104">
        <v>128</v>
      </c>
      <c r="Q78" s="104">
        <v>0</v>
      </c>
      <c r="R78" s="104">
        <v>387</v>
      </c>
      <c r="S78" s="104">
        <v>0</v>
      </c>
      <c r="T78" s="104">
        <f t="shared" si="17"/>
        <v>172615</v>
      </c>
      <c r="U78" s="104">
        <f t="shared" si="18"/>
        <v>331154</v>
      </c>
    </row>
    <row r="79" spans="3:23" x14ac:dyDescent="0.25">
      <c r="C79" s="35" t="s">
        <v>16</v>
      </c>
      <c r="D79" s="104">
        <v>0</v>
      </c>
      <c r="E79" s="104">
        <v>0</v>
      </c>
      <c r="F79" s="104">
        <v>0</v>
      </c>
      <c r="G79" s="104">
        <v>0</v>
      </c>
      <c r="H79" s="104">
        <v>0</v>
      </c>
      <c r="I79" s="104">
        <v>0</v>
      </c>
      <c r="J79" s="104">
        <v>0</v>
      </c>
      <c r="K79" s="104">
        <v>0</v>
      </c>
      <c r="L79" s="104">
        <v>0</v>
      </c>
      <c r="M79" s="104">
        <v>0</v>
      </c>
      <c r="N79" s="104">
        <v>0</v>
      </c>
      <c r="O79" s="104">
        <v>0</v>
      </c>
      <c r="P79" s="104">
        <v>0</v>
      </c>
      <c r="Q79" s="104">
        <v>0</v>
      </c>
      <c r="R79" s="104">
        <v>0</v>
      </c>
      <c r="S79" s="104">
        <v>0</v>
      </c>
      <c r="T79" s="104">
        <f t="shared" si="17"/>
        <v>0</v>
      </c>
      <c r="U79" s="104">
        <f t="shared" si="18"/>
        <v>0</v>
      </c>
    </row>
    <row r="80" spans="3:23" ht="13.8" thickBot="1" x14ac:dyDescent="0.3">
      <c r="C80" s="35" t="s">
        <v>17</v>
      </c>
      <c r="D80" s="105">
        <v>177</v>
      </c>
      <c r="E80" s="105">
        <v>0</v>
      </c>
      <c r="F80" s="105">
        <v>348</v>
      </c>
      <c r="G80" s="105">
        <v>0</v>
      </c>
      <c r="H80" s="105">
        <v>11</v>
      </c>
      <c r="I80" s="105">
        <v>8</v>
      </c>
      <c r="J80" s="105">
        <v>312</v>
      </c>
      <c r="K80" s="105">
        <v>0</v>
      </c>
      <c r="L80" s="105">
        <v>0</v>
      </c>
      <c r="M80" s="105">
        <v>0</v>
      </c>
      <c r="N80" s="105">
        <v>0</v>
      </c>
      <c r="O80" s="105">
        <v>0</v>
      </c>
      <c r="P80" s="105">
        <v>259</v>
      </c>
      <c r="Q80" s="105">
        <v>3</v>
      </c>
      <c r="R80" s="105">
        <v>1021</v>
      </c>
      <c r="S80" s="105">
        <v>130</v>
      </c>
      <c r="T80" s="104">
        <f t="shared" si="17"/>
        <v>2269</v>
      </c>
      <c r="U80" s="104">
        <f t="shared" si="18"/>
        <v>4080</v>
      </c>
    </row>
    <row r="81" spans="3:21" ht="13.8" thickBot="1" x14ac:dyDescent="0.3">
      <c r="C81" s="36" t="s">
        <v>10</v>
      </c>
      <c r="D81" s="37">
        <f>SUM(D76:D80)</f>
        <v>43049</v>
      </c>
      <c r="E81" s="37">
        <f t="shared" ref="E81:S81" si="19">SUM(E76:E80)</f>
        <v>7498</v>
      </c>
      <c r="F81" s="37">
        <f t="shared" si="19"/>
        <v>150519</v>
      </c>
      <c r="G81" s="37">
        <f t="shared" si="19"/>
        <v>70086</v>
      </c>
      <c r="H81" s="37">
        <f t="shared" si="19"/>
        <v>34622</v>
      </c>
      <c r="I81" s="37">
        <f t="shared" si="19"/>
        <v>14901</v>
      </c>
      <c r="J81" s="37">
        <f t="shared" si="19"/>
        <v>168114</v>
      </c>
      <c r="K81" s="37">
        <f t="shared" si="19"/>
        <v>85531</v>
      </c>
      <c r="L81" s="37">
        <f t="shared" si="19"/>
        <v>11251</v>
      </c>
      <c r="M81" s="37">
        <f t="shared" si="19"/>
        <v>1299</v>
      </c>
      <c r="N81" s="37">
        <f t="shared" si="19"/>
        <v>24488</v>
      </c>
      <c r="O81" s="37">
        <f t="shared" si="19"/>
        <v>32143</v>
      </c>
      <c r="P81" s="37">
        <f t="shared" si="19"/>
        <v>1546</v>
      </c>
      <c r="Q81" s="37">
        <f t="shared" si="19"/>
        <v>577</v>
      </c>
      <c r="R81" s="37">
        <f t="shared" si="19"/>
        <v>3727</v>
      </c>
      <c r="S81" s="37">
        <f t="shared" si="19"/>
        <v>11378</v>
      </c>
      <c r="T81" s="37">
        <f>SUM(D81:S81)</f>
        <v>660729</v>
      </c>
      <c r="U81" s="37">
        <f t="shared" si="18"/>
        <v>1206715</v>
      </c>
    </row>
    <row r="82" spans="3:21" ht="13.8" thickBot="1" x14ac:dyDescent="0.3"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</row>
    <row r="83" spans="3:21" ht="13.8" thickBot="1" x14ac:dyDescent="0.3">
      <c r="C83" s="387" t="s">
        <v>145</v>
      </c>
      <c r="D83" s="388"/>
      <c r="E83" s="388"/>
      <c r="F83" s="388"/>
      <c r="G83" s="388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9"/>
    </row>
    <row r="84" spans="3:21" ht="13.8" thickBot="1" x14ac:dyDescent="0.3">
      <c r="C84" s="390" t="s">
        <v>12</v>
      </c>
      <c r="D84" s="392" t="s">
        <v>0</v>
      </c>
      <c r="E84" s="393"/>
      <c r="F84" s="393"/>
      <c r="G84" s="394"/>
      <c r="H84" s="395" t="s">
        <v>1</v>
      </c>
      <c r="I84" s="396"/>
      <c r="J84" s="396"/>
      <c r="K84" s="397"/>
      <c r="L84" s="395" t="s">
        <v>2</v>
      </c>
      <c r="M84" s="396"/>
      <c r="N84" s="396"/>
      <c r="O84" s="397"/>
      <c r="P84" s="395" t="s">
        <v>3</v>
      </c>
      <c r="Q84" s="396"/>
      <c r="R84" s="396"/>
      <c r="S84" s="397"/>
      <c r="T84" s="398" t="s">
        <v>4</v>
      </c>
      <c r="U84" s="398" t="s">
        <v>5</v>
      </c>
    </row>
    <row r="85" spans="3:21" ht="13.8" thickBot="1" x14ac:dyDescent="0.3">
      <c r="C85" s="390"/>
      <c r="D85" s="385" t="s">
        <v>6</v>
      </c>
      <c r="E85" s="386"/>
      <c r="F85" s="385" t="s">
        <v>7</v>
      </c>
      <c r="G85" s="386"/>
      <c r="H85" s="385" t="s">
        <v>6</v>
      </c>
      <c r="I85" s="386"/>
      <c r="J85" s="385" t="s">
        <v>7</v>
      </c>
      <c r="K85" s="386"/>
      <c r="L85" s="385" t="s">
        <v>6</v>
      </c>
      <c r="M85" s="386"/>
      <c r="N85" s="385" t="s">
        <v>7</v>
      </c>
      <c r="O85" s="386"/>
      <c r="P85" s="385" t="s">
        <v>6</v>
      </c>
      <c r="Q85" s="386"/>
      <c r="R85" s="385" t="s">
        <v>7</v>
      </c>
      <c r="S85" s="386"/>
      <c r="T85" s="399"/>
      <c r="U85" s="399"/>
    </row>
    <row r="86" spans="3:21" ht="13.8" thickBot="1" x14ac:dyDescent="0.3">
      <c r="C86" s="391"/>
      <c r="D86" s="32" t="s">
        <v>8</v>
      </c>
      <c r="E86" s="32" t="s">
        <v>9</v>
      </c>
      <c r="F86" s="32" t="s">
        <v>8</v>
      </c>
      <c r="G86" s="33" t="s">
        <v>9</v>
      </c>
      <c r="H86" s="32" t="s">
        <v>8</v>
      </c>
      <c r="I86" s="32" t="s">
        <v>9</v>
      </c>
      <c r="J86" s="32" t="s">
        <v>8</v>
      </c>
      <c r="K86" s="32" t="s">
        <v>9</v>
      </c>
      <c r="L86" s="32" t="s">
        <v>8</v>
      </c>
      <c r="M86" s="32" t="s">
        <v>9</v>
      </c>
      <c r="N86" s="32" t="s">
        <v>8</v>
      </c>
      <c r="O86" s="32" t="s">
        <v>9</v>
      </c>
      <c r="P86" s="32" t="s">
        <v>8</v>
      </c>
      <c r="Q86" s="32" t="s">
        <v>9</v>
      </c>
      <c r="R86" s="32" t="s">
        <v>8</v>
      </c>
      <c r="S86" s="32" t="s">
        <v>9</v>
      </c>
      <c r="T86" s="400"/>
      <c r="U86" s="400"/>
    </row>
    <row r="87" spans="3:21" x14ac:dyDescent="0.25">
      <c r="C87" s="34" t="s">
        <v>13</v>
      </c>
      <c r="D87" s="103">
        <f>D76-D65</f>
        <v>270</v>
      </c>
      <c r="E87" s="103">
        <f t="shared" ref="E87:S87" si="20">E76-E65</f>
        <v>-3803</v>
      </c>
      <c r="F87" s="103">
        <f t="shared" si="20"/>
        <v>3356</v>
      </c>
      <c r="G87" s="103">
        <f t="shared" si="20"/>
        <v>-2690</v>
      </c>
      <c r="H87" s="103">
        <f t="shared" si="20"/>
        <v>-2768</v>
      </c>
      <c r="I87" s="103">
        <f t="shared" si="20"/>
        <v>601</v>
      </c>
      <c r="J87" s="103">
        <f t="shared" si="20"/>
        <v>-1465</v>
      </c>
      <c r="K87" s="103">
        <f t="shared" si="20"/>
        <v>8102</v>
      </c>
      <c r="L87" s="103">
        <f t="shared" si="20"/>
        <v>615</v>
      </c>
      <c r="M87" s="103">
        <f t="shared" si="20"/>
        <v>0</v>
      </c>
      <c r="N87" s="103">
        <f t="shared" si="20"/>
        <v>583</v>
      </c>
      <c r="O87" s="103">
        <f t="shared" si="20"/>
        <v>0</v>
      </c>
      <c r="P87" s="103">
        <f t="shared" si="20"/>
        <v>0</v>
      </c>
      <c r="Q87" s="103">
        <f t="shared" si="20"/>
        <v>0</v>
      </c>
      <c r="R87" s="103">
        <f t="shared" si="20"/>
        <v>0</v>
      </c>
      <c r="S87" s="103">
        <f t="shared" si="20"/>
        <v>0</v>
      </c>
      <c r="T87" s="103">
        <f>SUM(D87:S87)</f>
        <v>2801</v>
      </c>
      <c r="U87" s="103">
        <f>D87+E87+H87+I87+L87+M87+P87+Q87+(2*(F87+G87+J87+K87+N87+O87+R87+S87))</f>
        <v>10687</v>
      </c>
    </row>
    <row r="88" spans="3:21" x14ac:dyDescent="0.25">
      <c r="C88" s="35" t="s">
        <v>14</v>
      </c>
      <c r="D88" s="104">
        <f t="shared" ref="D88:S92" si="21">D77-D66</f>
        <v>2075</v>
      </c>
      <c r="E88" s="104">
        <f t="shared" si="21"/>
        <v>295</v>
      </c>
      <c r="F88" s="104">
        <f t="shared" si="21"/>
        <v>20038</v>
      </c>
      <c r="G88" s="104">
        <f t="shared" si="21"/>
        <v>157</v>
      </c>
      <c r="H88" s="104">
        <f t="shared" si="21"/>
        <v>1732</v>
      </c>
      <c r="I88" s="104">
        <f t="shared" si="21"/>
        <v>-1348</v>
      </c>
      <c r="J88" s="104">
        <f t="shared" si="21"/>
        <v>-2752</v>
      </c>
      <c r="K88" s="104">
        <f t="shared" si="21"/>
        <v>26259</v>
      </c>
      <c r="L88" s="104">
        <f t="shared" si="21"/>
        <v>745</v>
      </c>
      <c r="M88" s="104">
        <f t="shared" si="21"/>
        <v>-20</v>
      </c>
      <c r="N88" s="104">
        <f t="shared" si="21"/>
        <v>102</v>
      </c>
      <c r="O88" s="104">
        <f t="shared" si="21"/>
        <v>-955</v>
      </c>
      <c r="P88" s="104">
        <f t="shared" si="21"/>
        <v>53</v>
      </c>
      <c r="Q88" s="104">
        <f t="shared" si="21"/>
        <v>-210</v>
      </c>
      <c r="R88" s="104">
        <f t="shared" si="21"/>
        <v>-1036</v>
      </c>
      <c r="S88" s="104">
        <f t="shared" si="21"/>
        <v>1806</v>
      </c>
      <c r="T88" s="104">
        <f t="shared" ref="T88:T91" si="22">SUM(D88:S88)</f>
        <v>46941</v>
      </c>
      <c r="U88" s="104">
        <f t="shared" ref="U88:U91" si="23">D88+E88+H88+I88+L88+M88+P88+Q88+(2*(F88+G88+J88+K88+N88+O88+R88+S88))</f>
        <v>90560</v>
      </c>
    </row>
    <row r="89" spans="3:21" x14ac:dyDescent="0.25">
      <c r="C89" s="35" t="s">
        <v>15</v>
      </c>
      <c r="D89" s="104">
        <f t="shared" si="21"/>
        <v>707</v>
      </c>
      <c r="E89" s="104">
        <f t="shared" si="21"/>
        <v>1689</v>
      </c>
      <c r="F89" s="104">
        <f t="shared" si="21"/>
        <v>3290</v>
      </c>
      <c r="G89" s="104">
        <f t="shared" si="21"/>
        <v>7538</v>
      </c>
      <c r="H89" s="104">
        <f t="shared" si="21"/>
        <v>1948</v>
      </c>
      <c r="I89" s="104">
        <f t="shared" si="21"/>
        <v>-442</v>
      </c>
      <c r="J89" s="104">
        <f t="shared" si="21"/>
        <v>17350</v>
      </c>
      <c r="K89" s="104">
        <f t="shared" si="21"/>
        <v>285</v>
      </c>
      <c r="L89" s="104">
        <f t="shared" si="21"/>
        <v>291</v>
      </c>
      <c r="M89" s="104">
        <f t="shared" si="21"/>
        <v>121</v>
      </c>
      <c r="N89" s="104">
        <f t="shared" si="21"/>
        <v>346</v>
      </c>
      <c r="O89" s="104">
        <f t="shared" si="21"/>
        <v>9578</v>
      </c>
      <c r="P89" s="104">
        <f t="shared" si="21"/>
        <v>-15</v>
      </c>
      <c r="Q89" s="104">
        <f t="shared" si="21"/>
        <v>-156</v>
      </c>
      <c r="R89" s="104">
        <f t="shared" si="21"/>
        <v>161</v>
      </c>
      <c r="S89" s="104">
        <f t="shared" si="21"/>
        <v>-203</v>
      </c>
      <c r="T89" s="104">
        <f t="shared" si="22"/>
        <v>42488</v>
      </c>
      <c r="U89" s="104">
        <f t="shared" si="23"/>
        <v>80833</v>
      </c>
    </row>
    <row r="90" spans="3:21" x14ac:dyDescent="0.25">
      <c r="C90" s="35" t="s">
        <v>16</v>
      </c>
      <c r="D90" s="104">
        <f t="shared" si="21"/>
        <v>0</v>
      </c>
      <c r="E90" s="104">
        <f t="shared" si="21"/>
        <v>0</v>
      </c>
      <c r="F90" s="104">
        <f t="shared" si="21"/>
        <v>0</v>
      </c>
      <c r="G90" s="104">
        <f t="shared" si="21"/>
        <v>0</v>
      </c>
      <c r="H90" s="104">
        <f t="shared" si="21"/>
        <v>0</v>
      </c>
      <c r="I90" s="104">
        <f t="shared" si="21"/>
        <v>0</v>
      </c>
      <c r="J90" s="104">
        <f t="shared" si="21"/>
        <v>0</v>
      </c>
      <c r="K90" s="104">
        <f t="shared" si="21"/>
        <v>0</v>
      </c>
      <c r="L90" s="104">
        <f t="shared" si="21"/>
        <v>0</v>
      </c>
      <c r="M90" s="104">
        <f t="shared" si="21"/>
        <v>0</v>
      </c>
      <c r="N90" s="104">
        <f t="shared" si="21"/>
        <v>0</v>
      </c>
      <c r="O90" s="104">
        <f t="shared" si="21"/>
        <v>0</v>
      </c>
      <c r="P90" s="104">
        <f t="shared" si="21"/>
        <v>0</v>
      </c>
      <c r="Q90" s="104">
        <f t="shared" si="21"/>
        <v>0</v>
      </c>
      <c r="R90" s="104">
        <f t="shared" si="21"/>
        <v>0</v>
      </c>
      <c r="S90" s="104">
        <f t="shared" si="21"/>
        <v>0</v>
      </c>
      <c r="T90" s="104">
        <f t="shared" si="22"/>
        <v>0</v>
      </c>
      <c r="U90" s="104">
        <f t="shared" si="23"/>
        <v>0</v>
      </c>
    </row>
    <row r="91" spans="3:21" ht="13.8" thickBot="1" x14ac:dyDescent="0.3">
      <c r="C91" s="35" t="s">
        <v>17</v>
      </c>
      <c r="D91" s="105">
        <f t="shared" si="21"/>
        <v>20</v>
      </c>
      <c r="E91" s="105">
        <f t="shared" si="21"/>
        <v>-1</v>
      </c>
      <c r="F91" s="105">
        <f t="shared" si="21"/>
        <v>29</v>
      </c>
      <c r="G91" s="105">
        <f t="shared" si="21"/>
        <v>0</v>
      </c>
      <c r="H91" s="105">
        <f t="shared" si="21"/>
        <v>3</v>
      </c>
      <c r="I91" s="105">
        <f t="shared" si="21"/>
        <v>8</v>
      </c>
      <c r="J91" s="105">
        <f t="shared" si="21"/>
        <v>-94</v>
      </c>
      <c r="K91" s="105">
        <f t="shared" si="21"/>
        <v>0</v>
      </c>
      <c r="L91" s="105">
        <f t="shared" si="21"/>
        <v>0</v>
      </c>
      <c r="M91" s="105">
        <f t="shared" si="21"/>
        <v>0</v>
      </c>
      <c r="N91" s="105">
        <f t="shared" si="21"/>
        <v>0</v>
      </c>
      <c r="O91" s="105">
        <f t="shared" si="21"/>
        <v>0</v>
      </c>
      <c r="P91" s="105">
        <f t="shared" si="21"/>
        <v>15</v>
      </c>
      <c r="Q91" s="105">
        <f t="shared" si="21"/>
        <v>-32</v>
      </c>
      <c r="R91" s="105">
        <f t="shared" si="21"/>
        <v>205</v>
      </c>
      <c r="S91" s="105">
        <f t="shared" si="21"/>
        <v>43</v>
      </c>
      <c r="T91" s="104">
        <f t="shared" si="22"/>
        <v>196</v>
      </c>
      <c r="U91" s="104">
        <f t="shared" si="23"/>
        <v>379</v>
      </c>
    </row>
    <row r="92" spans="3:21" ht="13.8" thickBot="1" x14ac:dyDescent="0.3">
      <c r="C92" s="36" t="s">
        <v>10</v>
      </c>
      <c r="D92" s="37">
        <f>D81-D70</f>
        <v>3072</v>
      </c>
      <c r="E92" s="37">
        <f t="shared" si="21"/>
        <v>-1820</v>
      </c>
      <c r="F92" s="37">
        <f t="shared" si="21"/>
        <v>26713</v>
      </c>
      <c r="G92" s="37">
        <f t="shared" si="21"/>
        <v>5005</v>
      </c>
      <c r="H92" s="37">
        <f t="shared" si="21"/>
        <v>915</v>
      </c>
      <c r="I92" s="37">
        <f t="shared" si="21"/>
        <v>-1181</v>
      </c>
      <c r="J92" s="37">
        <f t="shared" si="21"/>
        <v>13039</v>
      </c>
      <c r="K92" s="37">
        <f t="shared" si="21"/>
        <v>34646</v>
      </c>
      <c r="L92" s="37">
        <f t="shared" si="21"/>
        <v>1651</v>
      </c>
      <c r="M92" s="37">
        <f t="shared" si="21"/>
        <v>101</v>
      </c>
      <c r="N92" s="37">
        <f t="shared" si="21"/>
        <v>1031</v>
      </c>
      <c r="O92" s="37">
        <f t="shared" si="21"/>
        <v>8623</v>
      </c>
      <c r="P92" s="37">
        <f t="shared" si="21"/>
        <v>53</v>
      </c>
      <c r="Q92" s="37">
        <f t="shared" si="21"/>
        <v>-398</v>
      </c>
      <c r="R92" s="37">
        <f t="shared" si="21"/>
        <v>-670</v>
      </c>
      <c r="S92" s="37">
        <f t="shared" si="21"/>
        <v>1646</v>
      </c>
      <c r="T92" s="37">
        <f t="shared" ref="T92:U92" si="24">T81-T70</f>
        <v>92426</v>
      </c>
      <c r="U92" s="37">
        <f t="shared" si="24"/>
        <v>182459</v>
      </c>
    </row>
    <row r="93" spans="3:21" ht="13.8" thickBot="1" x14ac:dyDescent="0.3"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</row>
    <row r="94" spans="3:21" ht="13.8" thickBot="1" x14ac:dyDescent="0.3">
      <c r="C94" s="387" t="s">
        <v>146</v>
      </c>
      <c r="D94" s="388"/>
      <c r="E94" s="388"/>
      <c r="F94" s="388"/>
      <c r="G94" s="388"/>
      <c r="H94" s="388"/>
      <c r="I94" s="388"/>
      <c r="J94" s="388"/>
      <c r="K94" s="388"/>
      <c r="L94" s="388"/>
      <c r="M94" s="388"/>
      <c r="N94" s="388"/>
      <c r="O94" s="388"/>
      <c r="P94" s="388"/>
      <c r="Q94" s="388"/>
      <c r="R94" s="388"/>
      <c r="S94" s="388"/>
      <c r="T94" s="388"/>
      <c r="U94" s="389"/>
    </row>
    <row r="95" spans="3:21" ht="13.8" thickBot="1" x14ac:dyDescent="0.3">
      <c r="C95" s="390" t="s">
        <v>12</v>
      </c>
      <c r="D95" s="392" t="s">
        <v>0</v>
      </c>
      <c r="E95" s="393"/>
      <c r="F95" s="393"/>
      <c r="G95" s="394"/>
      <c r="H95" s="395" t="s">
        <v>1</v>
      </c>
      <c r="I95" s="396"/>
      <c r="J95" s="396"/>
      <c r="K95" s="397"/>
      <c r="L95" s="395" t="s">
        <v>2</v>
      </c>
      <c r="M95" s="396"/>
      <c r="N95" s="396"/>
      <c r="O95" s="397"/>
      <c r="P95" s="395" t="s">
        <v>3</v>
      </c>
      <c r="Q95" s="396"/>
      <c r="R95" s="396"/>
      <c r="S95" s="397"/>
      <c r="T95" s="398" t="s">
        <v>4</v>
      </c>
      <c r="U95" s="398" t="s">
        <v>5</v>
      </c>
    </row>
    <row r="96" spans="3:21" ht="13.8" thickBot="1" x14ac:dyDescent="0.3">
      <c r="C96" s="390"/>
      <c r="D96" s="385" t="s">
        <v>6</v>
      </c>
      <c r="E96" s="386"/>
      <c r="F96" s="385" t="s">
        <v>7</v>
      </c>
      <c r="G96" s="386"/>
      <c r="H96" s="385" t="s">
        <v>6</v>
      </c>
      <c r="I96" s="386"/>
      <c r="J96" s="385" t="s">
        <v>7</v>
      </c>
      <c r="K96" s="386"/>
      <c r="L96" s="385" t="s">
        <v>6</v>
      </c>
      <c r="M96" s="386"/>
      <c r="N96" s="385" t="s">
        <v>7</v>
      </c>
      <c r="O96" s="386"/>
      <c r="P96" s="385" t="s">
        <v>6</v>
      </c>
      <c r="Q96" s="386"/>
      <c r="R96" s="385" t="s">
        <v>7</v>
      </c>
      <c r="S96" s="386"/>
      <c r="T96" s="399"/>
      <c r="U96" s="399"/>
    </row>
    <row r="97" spans="3:21" ht="13.8" thickBot="1" x14ac:dyDescent="0.3">
      <c r="C97" s="391"/>
      <c r="D97" s="32" t="s">
        <v>8</v>
      </c>
      <c r="E97" s="32" t="s">
        <v>9</v>
      </c>
      <c r="F97" s="32" t="s">
        <v>8</v>
      </c>
      <c r="G97" s="33" t="s">
        <v>9</v>
      </c>
      <c r="H97" s="32" t="s">
        <v>8</v>
      </c>
      <c r="I97" s="32" t="s">
        <v>9</v>
      </c>
      <c r="J97" s="32" t="s">
        <v>8</v>
      </c>
      <c r="K97" s="32" t="s">
        <v>9</v>
      </c>
      <c r="L97" s="32" t="s">
        <v>8</v>
      </c>
      <c r="M97" s="32" t="s">
        <v>9</v>
      </c>
      <c r="N97" s="32" t="s">
        <v>8</v>
      </c>
      <c r="O97" s="32" t="s">
        <v>9</v>
      </c>
      <c r="P97" s="32" t="s">
        <v>8</v>
      </c>
      <c r="Q97" s="32" t="s">
        <v>9</v>
      </c>
      <c r="R97" s="32" t="s">
        <v>8</v>
      </c>
      <c r="S97" s="32" t="s">
        <v>9</v>
      </c>
      <c r="T97" s="400"/>
      <c r="U97" s="400"/>
    </row>
    <row r="98" spans="3:21" x14ac:dyDescent="0.25">
      <c r="C98" s="34" t="s">
        <v>13</v>
      </c>
      <c r="D98" s="107">
        <f>+D87/D65</f>
        <v>7.8488372093023256E-2</v>
      </c>
      <c r="E98" s="107">
        <f t="shared" ref="E98:N98" si="25">+E87/E65</f>
        <v>-0.43069082672706682</v>
      </c>
      <c r="F98" s="107">
        <f t="shared" si="25"/>
        <v>0.16499508357915438</v>
      </c>
      <c r="G98" s="107">
        <f t="shared" si="25"/>
        <v>-0.38291814946619218</v>
      </c>
      <c r="H98" s="107">
        <f t="shared" si="25"/>
        <v>-0.28084415584415584</v>
      </c>
      <c r="I98" s="107">
        <f t="shared" si="25"/>
        <v>0.29489695780176645</v>
      </c>
      <c r="J98" s="107">
        <f t="shared" si="25"/>
        <v>-0.1361650711032624</v>
      </c>
      <c r="K98" s="107">
        <f t="shared" si="25"/>
        <v>0.47203449079468657</v>
      </c>
      <c r="L98" s="107">
        <f t="shared" si="25"/>
        <v>7.2497937050571726E-2</v>
      </c>
      <c r="M98" s="107"/>
      <c r="N98" s="107">
        <f t="shared" si="25"/>
        <v>3.2149553325245397E-2</v>
      </c>
      <c r="O98" s="107"/>
      <c r="P98" s="107"/>
      <c r="Q98" s="107"/>
      <c r="R98" s="107"/>
      <c r="S98" s="107"/>
      <c r="T98" s="107">
        <f>+T87/T65</f>
        <v>2.640733861920071E-2</v>
      </c>
      <c r="U98" s="107">
        <f>+U87/U65</f>
        <v>5.9540589778874706E-2</v>
      </c>
    </row>
    <row r="99" spans="3:21" x14ac:dyDescent="0.25">
      <c r="C99" s="35" t="s">
        <v>14</v>
      </c>
      <c r="D99" s="108">
        <f t="shared" ref="D99:U102" si="26">+D88/D66</f>
        <v>6.3112111442301846E-2</v>
      </c>
      <c r="E99" s="108">
        <f t="shared" si="26"/>
        <v>1.0611510791366907</v>
      </c>
      <c r="F99" s="108">
        <f t="shared" si="26"/>
        <v>0.20698488776869919</v>
      </c>
      <c r="G99" s="108">
        <f t="shared" si="26"/>
        <v>5.7829017643375447E-3</v>
      </c>
      <c r="H99" s="108">
        <f t="shared" si="26"/>
        <v>8.7412940345210452E-2</v>
      </c>
      <c r="I99" s="108">
        <f t="shared" si="26"/>
        <v>-0.10175120772946859</v>
      </c>
      <c r="J99" s="108">
        <f t="shared" si="26"/>
        <v>-3.3179012345679014E-2</v>
      </c>
      <c r="K99" s="108">
        <f t="shared" si="26"/>
        <v>0.78492855861780353</v>
      </c>
      <c r="L99" s="108">
        <f t="shared" si="26"/>
        <v>0.70283018867924529</v>
      </c>
      <c r="M99" s="108">
        <f t="shared" si="26"/>
        <v>-0.12738853503184713</v>
      </c>
      <c r="N99" s="108">
        <f t="shared" si="26"/>
        <v>2.2207707380796866E-2</v>
      </c>
      <c r="O99" s="108">
        <f t="shared" si="26"/>
        <v>-0.32230847114411071</v>
      </c>
      <c r="P99" s="108">
        <f t="shared" si="26"/>
        <v>4.7920433996383363E-2</v>
      </c>
      <c r="Q99" s="108">
        <f t="shared" si="26"/>
        <v>-0.26785714285714285</v>
      </c>
      <c r="R99" s="108">
        <f t="shared" si="26"/>
        <v>-0.30879284649776451</v>
      </c>
      <c r="S99" s="108">
        <f t="shared" si="26"/>
        <v>0.19127303537386148</v>
      </c>
      <c r="T99" s="108">
        <f t="shared" si="26"/>
        <v>0.14223080046298262</v>
      </c>
      <c r="U99" s="108">
        <f t="shared" si="26"/>
        <v>0.15329847327856613</v>
      </c>
    </row>
    <row r="100" spans="3:21" x14ac:dyDescent="0.25">
      <c r="C100" s="35" t="s">
        <v>15</v>
      </c>
      <c r="D100" s="108">
        <f t="shared" si="26"/>
        <v>0.20188463735008566</v>
      </c>
      <c r="E100" s="108">
        <f t="shared" si="26"/>
        <v>8.0813397129186608</v>
      </c>
      <c r="F100" s="108">
        <f t="shared" si="26"/>
        <v>0.51909119596087094</v>
      </c>
      <c r="G100" s="108">
        <f t="shared" si="26"/>
        <v>0.24389296923027146</v>
      </c>
      <c r="H100" s="108">
        <f t="shared" si="26"/>
        <v>0.48349466368826011</v>
      </c>
      <c r="I100" s="108">
        <f t="shared" si="26"/>
        <v>-0.55527638190954776</v>
      </c>
      <c r="J100" s="108">
        <f t="shared" si="26"/>
        <v>0.2845848505724502</v>
      </c>
      <c r="K100" s="108">
        <f t="shared" si="26"/>
        <v>1.0674157303370786</v>
      </c>
      <c r="L100" s="108">
        <f t="shared" si="26"/>
        <v>5.1052631578947372</v>
      </c>
      <c r="M100" s="108">
        <f t="shared" si="26"/>
        <v>0.11623439000960614</v>
      </c>
      <c r="N100" s="108">
        <f t="shared" si="26"/>
        <v>0.47397260273972602</v>
      </c>
      <c r="O100" s="108">
        <f t="shared" si="26"/>
        <v>0.46592401615021645</v>
      </c>
      <c r="P100" s="108">
        <f t="shared" si="26"/>
        <v>-0.1048951048951049</v>
      </c>
      <c r="Q100" s="108">
        <f t="shared" si="26"/>
        <v>-1</v>
      </c>
      <c r="R100" s="108">
        <f t="shared" si="26"/>
        <v>0.71238938053097345</v>
      </c>
      <c r="S100" s="108">
        <f t="shared" si="26"/>
        <v>-1</v>
      </c>
      <c r="T100" s="108">
        <f t="shared" si="26"/>
        <v>0.32651179232595851</v>
      </c>
      <c r="U100" s="108">
        <f t="shared" si="26"/>
        <v>0.32291737409166632</v>
      </c>
    </row>
    <row r="101" spans="3:21" x14ac:dyDescent="0.25">
      <c r="C101" s="35" t="s">
        <v>16</v>
      </c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</row>
    <row r="102" spans="3:21" ht="13.8" thickBot="1" x14ac:dyDescent="0.3">
      <c r="C102" s="35" t="s">
        <v>17</v>
      </c>
      <c r="D102" s="109">
        <f t="shared" ref="D102:S102" si="27">+D91/D69</f>
        <v>0.12738853503184713</v>
      </c>
      <c r="E102" s="109"/>
      <c r="F102" s="109">
        <f t="shared" si="27"/>
        <v>9.0909090909090912E-2</v>
      </c>
      <c r="G102" s="109"/>
      <c r="H102" s="109">
        <f t="shared" si="27"/>
        <v>0.375</v>
      </c>
      <c r="I102" s="109"/>
      <c r="J102" s="109">
        <f t="shared" si="27"/>
        <v>-0.23152709359605911</v>
      </c>
      <c r="K102" s="109"/>
      <c r="L102" s="109"/>
      <c r="M102" s="109"/>
      <c r="N102" s="109"/>
      <c r="O102" s="109"/>
      <c r="P102" s="109">
        <f t="shared" si="27"/>
        <v>6.1475409836065573E-2</v>
      </c>
      <c r="Q102" s="109">
        <f t="shared" si="27"/>
        <v>-0.91428571428571426</v>
      </c>
      <c r="R102" s="109">
        <f t="shared" si="27"/>
        <v>0.25122549019607843</v>
      </c>
      <c r="S102" s="109">
        <f t="shared" si="27"/>
        <v>0.4942528735632184</v>
      </c>
      <c r="T102" s="109">
        <f t="shared" si="26"/>
        <v>9.4548962855764598E-2</v>
      </c>
      <c r="U102" s="109">
        <f t="shared" si="26"/>
        <v>0.10240475547149419</v>
      </c>
    </row>
    <row r="103" spans="3:21" ht="13.8" thickBot="1" x14ac:dyDescent="0.3">
      <c r="C103" s="36" t="s">
        <v>10</v>
      </c>
      <c r="D103" s="38">
        <f>+D92/D70</f>
        <v>7.6844185406608798E-2</v>
      </c>
      <c r="E103" s="38">
        <f t="shared" ref="E103:U103" si="28">+E92/E70</f>
        <v>-0.19532088430993774</v>
      </c>
      <c r="F103" s="38">
        <f t="shared" si="28"/>
        <v>0.21576498715732678</v>
      </c>
      <c r="G103" s="38">
        <f t="shared" si="28"/>
        <v>7.6904165578279379E-2</v>
      </c>
      <c r="H103" s="38">
        <f t="shared" si="28"/>
        <v>2.7145696739549648E-2</v>
      </c>
      <c r="I103" s="38">
        <f t="shared" si="28"/>
        <v>-7.3436139783609009E-2</v>
      </c>
      <c r="J103" s="38">
        <f t="shared" si="28"/>
        <v>8.4081895856843461E-2</v>
      </c>
      <c r="K103" s="38">
        <f t="shared" si="28"/>
        <v>0.68086862533163017</v>
      </c>
      <c r="L103" s="38">
        <f t="shared" si="28"/>
        <v>0.17197916666666666</v>
      </c>
      <c r="M103" s="38">
        <f t="shared" si="28"/>
        <v>8.4307178631051749E-2</v>
      </c>
      <c r="N103" s="38">
        <f t="shared" si="28"/>
        <v>4.3952764633158545E-2</v>
      </c>
      <c r="O103" s="38">
        <f t="shared" si="28"/>
        <v>0.36662414965986395</v>
      </c>
      <c r="P103" s="38">
        <f t="shared" si="28"/>
        <v>3.5498995311453452E-2</v>
      </c>
      <c r="Q103" s="38">
        <f t="shared" si="28"/>
        <v>-0.40820512820512822</v>
      </c>
      <c r="R103" s="38">
        <f t="shared" si="28"/>
        <v>-0.1523766204230157</v>
      </c>
      <c r="S103" s="38">
        <f t="shared" si="28"/>
        <v>0.16913275791204274</v>
      </c>
      <c r="T103" s="38">
        <f t="shared" si="28"/>
        <v>0.16263507319158971</v>
      </c>
      <c r="U103" s="38">
        <f t="shared" si="28"/>
        <v>0.17813808266683329</v>
      </c>
    </row>
    <row r="104" spans="3:21" x14ac:dyDescent="0.25"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</row>
    <row r="105" spans="3:21" hidden="1" x14ac:dyDescent="0.25"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</row>
    <row r="106" spans="3:21" hidden="1" x14ac:dyDescent="0.25">
      <c r="C106" s="118" t="s">
        <v>19</v>
      </c>
      <c r="D106" s="119"/>
      <c r="E106" s="119"/>
      <c r="F106" s="119"/>
      <c r="G106" s="119"/>
      <c r="H106" s="39">
        <f>+(D144+F144+H144+J144)/(+D122+F122+H122+J122)</f>
        <v>-1</v>
      </c>
      <c r="I106" s="106"/>
      <c r="J106" s="376" t="s">
        <v>35</v>
      </c>
      <c r="K106" s="377"/>
      <c r="L106" s="377"/>
      <c r="M106" s="377"/>
      <c r="N106" s="377"/>
      <c r="O106" s="377"/>
      <c r="P106" s="377"/>
      <c r="Q106" s="377"/>
      <c r="R106" s="377"/>
      <c r="S106" s="377"/>
      <c r="T106" s="377"/>
      <c r="U106" s="378"/>
    </row>
    <row r="107" spans="3:21" hidden="1" x14ac:dyDescent="0.25">
      <c r="C107" s="120" t="s">
        <v>20</v>
      </c>
      <c r="D107" s="121"/>
      <c r="E107" s="121"/>
      <c r="F107" s="121"/>
      <c r="G107" s="121"/>
      <c r="H107" s="40">
        <f>+((D144+H144)+2*(F144+J144))/((D122+H122)+2*(F122+J122))</f>
        <v>-1</v>
      </c>
      <c r="I107" s="106"/>
      <c r="J107" s="379"/>
      <c r="K107" s="380"/>
      <c r="L107" s="380"/>
      <c r="M107" s="380"/>
      <c r="N107" s="380"/>
      <c r="O107" s="380"/>
      <c r="P107" s="380"/>
      <c r="Q107" s="380"/>
      <c r="R107" s="380"/>
      <c r="S107" s="380"/>
      <c r="T107" s="380"/>
      <c r="U107" s="381"/>
    </row>
    <row r="108" spans="3:21" hidden="1" x14ac:dyDescent="0.25">
      <c r="C108" s="122" t="s">
        <v>21</v>
      </c>
      <c r="D108" s="123"/>
      <c r="E108" s="123"/>
      <c r="F108" s="123"/>
      <c r="G108" s="123"/>
      <c r="H108" s="41">
        <f>+(E144+G144+I144+K144+M144+O144+Q144+S144)/(+E122+G122+I122+K122+M122+O122+Q122+S122)</f>
        <v>-1</v>
      </c>
      <c r="I108" s="106"/>
      <c r="J108" s="379"/>
      <c r="K108" s="380"/>
      <c r="L108" s="380"/>
      <c r="M108" s="380"/>
      <c r="N108" s="380"/>
      <c r="O108" s="380"/>
      <c r="P108" s="380"/>
      <c r="Q108" s="380"/>
      <c r="R108" s="380"/>
      <c r="S108" s="380"/>
      <c r="T108" s="380"/>
      <c r="U108" s="381"/>
    </row>
    <row r="109" spans="3:21" hidden="1" x14ac:dyDescent="0.25">
      <c r="C109" s="120" t="s">
        <v>18</v>
      </c>
      <c r="D109" s="121"/>
      <c r="E109" s="121"/>
      <c r="F109" s="121"/>
      <c r="G109" s="121"/>
      <c r="H109" s="40">
        <f>+(L144+M144+N144+O144)/+(L122+M122+N122+O122)</f>
        <v>-1</v>
      </c>
      <c r="I109" s="106"/>
      <c r="J109" s="376" t="s">
        <v>143</v>
      </c>
      <c r="K109" s="377"/>
      <c r="L109" s="377"/>
      <c r="M109" s="377"/>
      <c r="N109" s="377"/>
      <c r="O109" s="377"/>
      <c r="P109" s="377"/>
      <c r="Q109" s="377"/>
      <c r="R109" s="377"/>
      <c r="S109" s="377"/>
      <c r="T109" s="377"/>
      <c r="U109" s="378"/>
    </row>
    <row r="110" spans="3:21" hidden="1" x14ac:dyDescent="0.25">
      <c r="C110" s="120" t="s">
        <v>23</v>
      </c>
      <c r="D110" s="42"/>
      <c r="E110" s="42"/>
      <c r="F110" s="42"/>
      <c r="G110" s="42"/>
      <c r="H110" s="40">
        <f>+(P144+Q144+R144+S144)/(P122+Q122+R122+S122)</f>
        <v>-1</v>
      </c>
      <c r="I110" s="106"/>
      <c r="J110" s="379"/>
      <c r="K110" s="380"/>
      <c r="L110" s="380"/>
      <c r="M110" s="380"/>
      <c r="N110" s="380"/>
      <c r="O110" s="380"/>
      <c r="P110" s="380"/>
      <c r="Q110" s="380"/>
      <c r="R110" s="380"/>
      <c r="S110" s="380"/>
      <c r="T110" s="380"/>
      <c r="U110" s="381"/>
    </row>
    <row r="111" spans="3:21" hidden="1" x14ac:dyDescent="0.25">
      <c r="C111" s="124" t="s">
        <v>22</v>
      </c>
      <c r="D111" s="125"/>
      <c r="E111" s="125"/>
      <c r="F111" s="125"/>
      <c r="G111" s="125"/>
      <c r="H111" s="43">
        <f>+U144/U122</f>
        <v>-1</v>
      </c>
      <c r="I111" s="106"/>
      <c r="J111" s="382"/>
      <c r="K111" s="383"/>
      <c r="L111" s="383"/>
      <c r="M111" s="383"/>
      <c r="N111" s="383"/>
      <c r="O111" s="383"/>
      <c r="P111" s="383"/>
      <c r="Q111" s="383"/>
      <c r="R111" s="383"/>
      <c r="S111" s="383"/>
      <c r="T111" s="383"/>
      <c r="U111" s="384"/>
    </row>
    <row r="112" spans="3:21" ht="13.8" hidden="1" thickBot="1" x14ac:dyDescent="0.3"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</row>
    <row r="113" spans="3:21" ht="13.8" hidden="1" thickBot="1" x14ac:dyDescent="0.3">
      <c r="C113" s="44">
        <v>2024</v>
      </c>
      <c r="D113" s="362" t="s">
        <v>131</v>
      </c>
      <c r="E113" s="363"/>
      <c r="F113" s="363"/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63"/>
      <c r="R113" s="363"/>
      <c r="S113" s="363"/>
      <c r="T113" s="363"/>
      <c r="U113" s="364"/>
    </row>
    <row r="114" spans="3:21" ht="13.8" hidden="1" thickBot="1" x14ac:dyDescent="0.3">
      <c r="C114" s="365" t="s">
        <v>12</v>
      </c>
      <c r="D114" s="367" t="s">
        <v>0</v>
      </c>
      <c r="E114" s="368"/>
      <c r="F114" s="368"/>
      <c r="G114" s="369"/>
      <c r="H114" s="370" t="s">
        <v>1</v>
      </c>
      <c r="I114" s="371"/>
      <c r="J114" s="371"/>
      <c r="K114" s="372"/>
      <c r="L114" s="370" t="s">
        <v>2</v>
      </c>
      <c r="M114" s="371"/>
      <c r="N114" s="371"/>
      <c r="O114" s="372"/>
      <c r="P114" s="370" t="s">
        <v>3</v>
      </c>
      <c r="Q114" s="371"/>
      <c r="R114" s="371"/>
      <c r="S114" s="372"/>
      <c r="T114" s="373" t="s">
        <v>4</v>
      </c>
      <c r="U114" s="373" t="s">
        <v>5</v>
      </c>
    </row>
    <row r="115" spans="3:21" ht="13.8" hidden="1" thickBot="1" x14ac:dyDescent="0.3">
      <c r="C115" s="365"/>
      <c r="D115" s="360" t="s">
        <v>6</v>
      </c>
      <c r="E115" s="361"/>
      <c r="F115" s="360" t="s">
        <v>7</v>
      </c>
      <c r="G115" s="361"/>
      <c r="H115" s="360" t="s">
        <v>6</v>
      </c>
      <c r="I115" s="361"/>
      <c r="J115" s="360" t="s">
        <v>7</v>
      </c>
      <c r="K115" s="361"/>
      <c r="L115" s="360" t="s">
        <v>6</v>
      </c>
      <c r="M115" s="361"/>
      <c r="N115" s="360" t="s">
        <v>7</v>
      </c>
      <c r="O115" s="361"/>
      <c r="P115" s="360" t="s">
        <v>6</v>
      </c>
      <c r="Q115" s="361"/>
      <c r="R115" s="360" t="s">
        <v>7</v>
      </c>
      <c r="S115" s="361"/>
      <c r="T115" s="374"/>
      <c r="U115" s="374"/>
    </row>
    <row r="116" spans="3:21" ht="13.8" hidden="1" thickBot="1" x14ac:dyDescent="0.3">
      <c r="C116" s="366"/>
      <c r="D116" s="45" t="s">
        <v>8</v>
      </c>
      <c r="E116" s="45" t="s">
        <v>9</v>
      </c>
      <c r="F116" s="45" t="s">
        <v>8</v>
      </c>
      <c r="G116" s="46" t="s">
        <v>9</v>
      </c>
      <c r="H116" s="45" t="s">
        <v>8</v>
      </c>
      <c r="I116" s="45" t="s">
        <v>9</v>
      </c>
      <c r="J116" s="45" t="s">
        <v>8</v>
      </c>
      <c r="K116" s="45" t="s">
        <v>9</v>
      </c>
      <c r="L116" s="45" t="s">
        <v>8</v>
      </c>
      <c r="M116" s="45" t="s">
        <v>9</v>
      </c>
      <c r="N116" s="45" t="s">
        <v>8</v>
      </c>
      <c r="O116" s="45" t="s">
        <v>9</v>
      </c>
      <c r="P116" s="45" t="s">
        <v>8</v>
      </c>
      <c r="Q116" s="45" t="s">
        <v>9</v>
      </c>
      <c r="R116" s="45" t="s">
        <v>8</v>
      </c>
      <c r="S116" s="45" t="s">
        <v>9</v>
      </c>
      <c r="T116" s="375"/>
      <c r="U116" s="375"/>
    </row>
    <row r="117" spans="3:21" hidden="1" x14ac:dyDescent="0.25">
      <c r="C117" s="47" t="s">
        <v>13</v>
      </c>
      <c r="D117" s="103">
        <v>2645</v>
      </c>
      <c r="E117" s="103">
        <v>6224</v>
      </c>
      <c r="F117" s="103">
        <v>16849</v>
      </c>
      <c r="G117" s="103">
        <v>6605</v>
      </c>
      <c r="H117" s="103">
        <v>8585</v>
      </c>
      <c r="I117" s="103">
        <v>1027</v>
      </c>
      <c r="J117" s="103">
        <v>10434</v>
      </c>
      <c r="K117" s="103">
        <v>16393</v>
      </c>
      <c r="L117" s="103">
        <v>8142</v>
      </c>
      <c r="M117" s="103">
        <v>0</v>
      </c>
      <c r="N117" s="103">
        <v>20430</v>
      </c>
      <c r="O117" s="103">
        <v>0</v>
      </c>
      <c r="P117" s="103">
        <v>0</v>
      </c>
      <c r="Q117" s="103">
        <v>0</v>
      </c>
      <c r="R117" s="103">
        <v>0</v>
      </c>
      <c r="S117" s="103">
        <v>0</v>
      </c>
      <c r="T117" s="103">
        <f>SUM(D117:S117)</f>
        <v>97334</v>
      </c>
      <c r="U117" s="103">
        <f>D117+E117+H117+I117+L117+M117+P117+Q117+(2*(F117+G117+J117+K117+N117+O117+R117+S117))</f>
        <v>168045</v>
      </c>
    </row>
    <row r="118" spans="3:21" hidden="1" x14ac:dyDescent="0.25">
      <c r="C118" s="48" t="s">
        <v>14</v>
      </c>
      <c r="D118" s="104">
        <v>32468</v>
      </c>
      <c r="E118" s="104">
        <v>281</v>
      </c>
      <c r="F118" s="104">
        <v>146252</v>
      </c>
      <c r="G118" s="104">
        <v>36679</v>
      </c>
      <c r="H118" s="104">
        <v>21563</v>
      </c>
      <c r="I118" s="104">
        <v>8999</v>
      </c>
      <c r="J118" s="104">
        <v>96727</v>
      </c>
      <c r="K118" s="104">
        <v>38576</v>
      </c>
      <c r="L118" s="104">
        <v>1763</v>
      </c>
      <c r="M118" s="104">
        <v>121</v>
      </c>
      <c r="N118" s="104">
        <v>3993</v>
      </c>
      <c r="O118" s="104">
        <v>932</v>
      </c>
      <c r="P118" s="104">
        <v>799</v>
      </c>
      <c r="Q118" s="104">
        <v>700</v>
      </c>
      <c r="R118" s="104">
        <v>2944</v>
      </c>
      <c r="S118" s="104">
        <v>12230</v>
      </c>
      <c r="T118" s="104">
        <f t="shared" ref="T118:T121" si="29">SUM(D118:S118)</f>
        <v>405027</v>
      </c>
      <c r="U118" s="104">
        <f t="shared" ref="U118:U122" si="30">D118+E118+H118+I118+L118+M118+P118+Q118+(2*(F118+G118+J118+K118+N118+O118+R118+S118))</f>
        <v>743360</v>
      </c>
    </row>
    <row r="119" spans="3:21" hidden="1" x14ac:dyDescent="0.25">
      <c r="C119" s="48" t="s">
        <v>15</v>
      </c>
      <c r="D119" s="104">
        <v>3646</v>
      </c>
      <c r="E119" s="104">
        <v>609</v>
      </c>
      <c r="F119" s="104">
        <v>6995</v>
      </c>
      <c r="G119" s="104">
        <v>39382</v>
      </c>
      <c r="H119" s="104">
        <v>4531</v>
      </c>
      <c r="I119" s="104">
        <v>950</v>
      </c>
      <c r="J119" s="104">
        <v>71729</v>
      </c>
      <c r="K119" s="104">
        <v>348</v>
      </c>
      <c r="L119" s="104">
        <v>138</v>
      </c>
      <c r="M119" s="104">
        <v>1241</v>
      </c>
      <c r="N119" s="104">
        <v>822</v>
      </c>
      <c r="O119" s="104">
        <v>20280</v>
      </c>
      <c r="P119" s="104">
        <v>125</v>
      </c>
      <c r="Q119" s="104">
        <v>8</v>
      </c>
      <c r="R119" s="104">
        <v>168</v>
      </c>
      <c r="S119" s="104">
        <v>12</v>
      </c>
      <c r="T119" s="104">
        <f t="shared" si="29"/>
        <v>150984</v>
      </c>
      <c r="U119" s="104">
        <f t="shared" si="30"/>
        <v>290720</v>
      </c>
    </row>
    <row r="120" spans="3:21" hidden="1" x14ac:dyDescent="0.25">
      <c r="C120" s="48" t="s">
        <v>16</v>
      </c>
      <c r="D120" s="104">
        <v>0</v>
      </c>
      <c r="E120" s="104">
        <v>0</v>
      </c>
      <c r="F120" s="104">
        <v>0</v>
      </c>
      <c r="G120" s="104">
        <v>0</v>
      </c>
      <c r="H120" s="104">
        <v>0</v>
      </c>
      <c r="I120" s="104">
        <v>0</v>
      </c>
      <c r="J120" s="104">
        <v>0</v>
      </c>
      <c r="K120" s="104">
        <v>0</v>
      </c>
      <c r="L120" s="104">
        <v>0</v>
      </c>
      <c r="M120" s="104">
        <v>0</v>
      </c>
      <c r="N120" s="104">
        <v>0</v>
      </c>
      <c r="O120" s="104">
        <v>0</v>
      </c>
      <c r="P120" s="104">
        <v>0</v>
      </c>
      <c r="Q120" s="104">
        <v>0</v>
      </c>
      <c r="R120" s="104">
        <v>0</v>
      </c>
      <c r="S120" s="104">
        <v>0</v>
      </c>
      <c r="T120" s="104">
        <f t="shared" si="29"/>
        <v>0</v>
      </c>
      <c r="U120" s="104">
        <f t="shared" si="30"/>
        <v>0</v>
      </c>
    </row>
    <row r="121" spans="3:21" ht="13.8" hidden="1" thickBot="1" x14ac:dyDescent="0.3">
      <c r="C121" s="48" t="s">
        <v>17</v>
      </c>
      <c r="D121" s="104">
        <v>120</v>
      </c>
      <c r="E121" s="104">
        <v>6</v>
      </c>
      <c r="F121" s="104">
        <v>252</v>
      </c>
      <c r="G121" s="104">
        <v>0</v>
      </c>
      <c r="H121" s="104">
        <v>32</v>
      </c>
      <c r="I121" s="104">
        <v>6</v>
      </c>
      <c r="J121" s="104">
        <v>331</v>
      </c>
      <c r="K121" s="104">
        <v>10</v>
      </c>
      <c r="L121" s="104">
        <v>0</v>
      </c>
      <c r="M121" s="104">
        <v>0</v>
      </c>
      <c r="N121" s="104">
        <v>0</v>
      </c>
      <c r="O121" s="104">
        <v>0</v>
      </c>
      <c r="P121" s="104">
        <v>214</v>
      </c>
      <c r="Q121" s="104">
        <v>27</v>
      </c>
      <c r="R121" s="104">
        <v>829</v>
      </c>
      <c r="S121" s="104">
        <v>96</v>
      </c>
      <c r="T121" s="104">
        <f t="shared" si="29"/>
        <v>1923</v>
      </c>
      <c r="U121" s="104">
        <f t="shared" si="30"/>
        <v>3441</v>
      </c>
    </row>
    <row r="122" spans="3:21" ht="13.8" hidden="1" thickBot="1" x14ac:dyDescent="0.3">
      <c r="C122" s="49" t="s">
        <v>10</v>
      </c>
      <c r="D122" s="50">
        <f>SUM(D117:D121)</f>
        <v>38879</v>
      </c>
      <c r="E122" s="50">
        <f t="shared" ref="E122:S122" si="31">SUM(E117:E121)</f>
        <v>7120</v>
      </c>
      <c r="F122" s="50">
        <f t="shared" si="31"/>
        <v>170348</v>
      </c>
      <c r="G122" s="50">
        <f t="shared" si="31"/>
        <v>82666</v>
      </c>
      <c r="H122" s="50">
        <f t="shared" si="31"/>
        <v>34711</v>
      </c>
      <c r="I122" s="50">
        <f t="shared" si="31"/>
        <v>10982</v>
      </c>
      <c r="J122" s="50">
        <f t="shared" si="31"/>
        <v>179221</v>
      </c>
      <c r="K122" s="50">
        <f t="shared" si="31"/>
        <v>55327</v>
      </c>
      <c r="L122" s="50">
        <f t="shared" si="31"/>
        <v>10043</v>
      </c>
      <c r="M122" s="50">
        <f t="shared" si="31"/>
        <v>1362</v>
      </c>
      <c r="N122" s="50">
        <f t="shared" si="31"/>
        <v>25245</v>
      </c>
      <c r="O122" s="50">
        <f t="shared" si="31"/>
        <v>21212</v>
      </c>
      <c r="P122" s="50">
        <f t="shared" si="31"/>
        <v>1138</v>
      </c>
      <c r="Q122" s="50">
        <f t="shared" si="31"/>
        <v>735</v>
      </c>
      <c r="R122" s="50">
        <f t="shared" si="31"/>
        <v>3941</v>
      </c>
      <c r="S122" s="50">
        <f t="shared" si="31"/>
        <v>12338</v>
      </c>
      <c r="T122" s="50">
        <f>SUM(D122:S122)</f>
        <v>655268</v>
      </c>
      <c r="U122" s="50">
        <f t="shared" si="30"/>
        <v>1205566</v>
      </c>
    </row>
    <row r="123" spans="3:21" ht="13.8" hidden="1" thickBot="1" x14ac:dyDescent="0.3"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</row>
    <row r="124" spans="3:21" ht="13.8" hidden="1" thickBot="1" x14ac:dyDescent="0.3">
      <c r="C124" s="44">
        <v>2025</v>
      </c>
      <c r="D124" s="362" t="s">
        <v>147</v>
      </c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  <c r="S124" s="363"/>
      <c r="T124" s="363"/>
      <c r="U124" s="364"/>
    </row>
    <row r="125" spans="3:21" ht="13.8" hidden="1" thickBot="1" x14ac:dyDescent="0.3">
      <c r="C125" s="365" t="s">
        <v>12</v>
      </c>
      <c r="D125" s="367" t="s">
        <v>0</v>
      </c>
      <c r="E125" s="368"/>
      <c r="F125" s="368"/>
      <c r="G125" s="369"/>
      <c r="H125" s="370" t="s">
        <v>1</v>
      </c>
      <c r="I125" s="371"/>
      <c r="J125" s="371"/>
      <c r="K125" s="372"/>
      <c r="L125" s="370" t="s">
        <v>2</v>
      </c>
      <c r="M125" s="371"/>
      <c r="N125" s="371"/>
      <c r="O125" s="372"/>
      <c r="P125" s="370" t="s">
        <v>3</v>
      </c>
      <c r="Q125" s="371"/>
      <c r="R125" s="371"/>
      <c r="S125" s="372"/>
      <c r="T125" s="373" t="s">
        <v>4</v>
      </c>
      <c r="U125" s="373" t="s">
        <v>5</v>
      </c>
    </row>
    <row r="126" spans="3:21" ht="13.8" hidden="1" thickBot="1" x14ac:dyDescent="0.3">
      <c r="C126" s="365"/>
      <c r="D126" s="360" t="s">
        <v>6</v>
      </c>
      <c r="E126" s="361"/>
      <c r="F126" s="360" t="s">
        <v>7</v>
      </c>
      <c r="G126" s="361"/>
      <c r="H126" s="360" t="s">
        <v>6</v>
      </c>
      <c r="I126" s="361"/>
      <c r="J126" s="360" t="s">
        <v>7</v>
      </c>
      <c r="K126" s="361"/>
      <c r="L126" s="360" t="s">
        <v>6</v>
      </c>
      <c r="M126" s="361"/>
      <c r="N126" s="360" t="s">
        <v>7</v>
      </c>
      <c r="O126" s="361"/>
      <c r="P126" s="360" t="s">
        <v>6</v>
      </c>
      <c r="Q126" s="361"/>
      <c r="R126" s="360" t="s">
        <v>7</v>
      </c>
      <c r="S126" s="361"/>
      <c r="T126" s="374"/>
      <c r="U126" s="374"/>
    </row>
    <row r="127" spans="3:21" ht="13.8" hidden="1" thickBot="1" x14ac:dyDescent="0.3">
      <c r="C127" s="366"/>
      <c r="D127" s="45" t="s">
        <v>8</v>
      </c>
      <c r="E127" s="45" t="s">
        <v>9</v>
      </c>
      <c r="F127" s="45" t="s">
        <v>8</v>
      </c>
      <c r="G127" s="46" t="s">
        <v>9</v>
      </c>
      <c r="H127" s="45" t="s">
        <v>8</v>
      </c>
      <c r="I127" s="45" t="s">
        <v>9</v>
      </c>
      <c r="J127" s="45" t="s">
        <v>8</v>
      </c>
      <c r="K127" s="45" t="s">
        <v>9</v>
      </c>
      <c r="L127" s="45" t="s">
        <v>8</v>
      </c>
      <c r="M127" s="45" t="s">
        <v>9</v>
      </c>
      <c r="N127" s="45" t="s">
        <v>8</v>
      </c>
      <c r="O127" s="45" t="s">
        <v>9</v>
      </c>
      <c r="P127" s="45" t="s">
        <v>8</v>
      </c>
      <c r="Q127" s="45" t="s">
        <v>9</v>
      </c>
      <c r="R127" s="45" t="s">
        <v>8</v>
      </c>
      <c r="S127" s="45" t="s">
        <v>9</v>
      </c>
      <c r="T127" s="375"/>
      <c r="U127" s="375"/>
    </row>
    <row r="128" spans="3:21" hidden="1" x14ac:dyDescent="0.25">
      <c r="C128" s="47" t="s">
        <v>13</v>
      </c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>
        <f>SUM(D128:S128)</f>
        <v>0</v>
      </c>
      <c r="U128" s="103">
        <f>D128+E128+H128+I128+L128+M128+P128+Q128+(2*(F128+G128+J128+K128+N128+O128+R128+S128))</f>
        <v>0</v>
      </c>
    </row>
    <row r="129" spans="3:21" hidden="1" x14ac:dyDescent="0.25">
      <c r="C129" s="48" t="s">
        <v>14</v>
      </c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>
        <f t="shared" ref="T129:T132" si="32">SUM(D129:S129)</f>
        <v>0</v>
      </c>
      <c r="U129" s="104">
        <f t="shared" ref="U129:U133" si="33">D129+E129+H129+I129+L129+M129+P129+Q129+(2*(F129+G129+J129+K129+N129+O129+R129+S129))</f>
        <v>0</v>
      </c>
    </row>
    <row r="130" spans="3:21" hidden="1" x14ac:dyDescent="0.25">
      <c r="C130" s="48" t="s">
        <v>15</v>
      </c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>
        <f t="shared" si="32"/>
        <v>0</v>
      </c>
      <c r="U130" s="104">
        <f t="shared" si="33"/>
        <v>0</v>
      </c>
    </row>
    <row r="131" spans="3:21" hidden="1" x14ac:dyDescent="0.25">
      <c r="C131" s="48" t="s">
        <v>16</v>
      </c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>
        <f t="shared" si="32"/>
        <v>0</v>
      </c>
      <c r="U131" s="104">
        <f t="shared" si="33"/>
        <v>0</v>
      </c>
    </row>
    <row r="132" spans="3:21" ht="13.8" hidden="1" thickBot="1" x14ac:dyDescent="0.3">
      <c r="C132" s="48" t="s">
        <v>17</v>
      </c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4">
        <f t="shared" si="32"/>
        <v>0</v>
      </c>
      <c r="U132" s="104">
        <f t="shared" si="33"/>
        <v>0</v>
      </c>
    </row>
    <row r="133" spans="3:21" ht="13.8" hidden="1" thickBot="1" x14ac:dyDescent="0.3">
      <c r="C133" s="49" t="s">
        <v>10</v>
      </c>
      <c r="D133" s="50">
        <f>SUM(D128:D132)</f>
        <v>0</v>
      </c>
      <c r="E133" s="50">
        <f t="shared" ref="E133:S133" si="34">SUM(E128:E132)</f>
        <v>0</v>
      </c>
      <c r="F133" s="50">
        <f t="shared" si="34"/>
        <v>0</v>
      </c>
      <c r="G133" s="50">
        <f t="shared" si="34"/>
        <v>0</v>
      </c>
      <c r="H133" s="50">
        <f t="shared" si="34"/>
        <v>0</v>
      </c>
      <c r="I133" s="50">
        <f t="shared" si="34"/>
        <v>0</v>
      </c>
      <c r="J133" s="50">
        <f t="shared" si="34"/>
        <v>0</v>
      </c>
      <c r="K133" s="50">
        <f t="shared" si="34"/>
        <v>0</v>
      </c>
      <c r="L133" s="50">
        <f t="shared" si="34"/>
        <v>0</v>
      </c>
      <c r="M133" s="50">
        <f t="shared" si="34"/>
        <v>0</v>
      </c>
      <c r="N133" s="50">
        <f t="shared" si="34"/>
        <v>0</v>
      </c>
      <c r="O133" s="50">
        <f t="shared" si="34"/>
        <v>0</v>
      </c>
      <c r="P133" s="50">
        <f t="shared" si="34"/>
        <v>0</v>
      </c>
      <c r="Q133" s="50">
        <f t="shared" si="34"/>
        <v>0</v>
      </c>
      <c r="R133" s="50">
        <f t="shared" si="34"/>
        <v>0</v>
      </c>
      <c r="S133" s="50">
        <f t="shared" si="34"/>
        <v>0</v>
      </c>
      <c r="T133" s="50">
        <f>SUM(D133:S133)</f>
        <v>0</v>
      </c>
      <c r="U133" s="50">
        <f t="shared" si="33"/>
        <v>0</v>
      </c>
    </row>
    <row r="134" spans="3:21" ht="13.8" hidden="1" thickBot="1" x14ac:dyDescent="0.3"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</row>
    <row r="135" spans="3:21" ht="13.8" hidden="1" thickBot="1" x14ac:dyDescent="0.3">
      <c r="C135" s="362" t="s">
        <v>148</v>
      </c>
      <c r="D135" s="363"/>
      <c r="E135" s="363"/>
      <c r="F135" s="363"/>
      <c r="G135" s="363"/>
      <c r="H135" s="363"/>
      <c r="I135" s="363"/>
      <c r="J135" s="363"/>
      <c r="K135" s="363"/>
      <c r="L135" s="363"/>
      <c r="M135" s="363"/>
      <c r="N135" s="363"/>
      <c r="O135" s="363"/>
      <c r="P135" s="363"/>
      <c r="Q135" s="363"/>
      <c r="R135" s="363"/>
      <c r="S135" s="363"/>
      <c r="T135" s="363"/>
      <c r="U135" s="364"/>
    </row>
    <row r="136" spans="3:21" ht="13.8" hidden="1" thickBot="1" x14ac:dyDescent="0.3">
      <c r="C136" s="365" t="s">
        <v>12</v>
      </c>
      <c r="D136" s="367" t="s">
        <v>0</v>
      </c>
      <c r="E136" s="368"/>
      <c r="F136" s="368"/>
      <c r="G136" s="369"/>
      <c r="H136" s="370" t="s">
        <v>1</v>
      </c>
      <c r="I136" s="371"/>
      <c r="J136" s="371"/>
      <c r="K136" s="372"/>
      <c r="L136" s="370" t="s">
        <v>2</v>
      </c>
      <c r="M136" s="371"/>
      <c r="N136" s="371"/>
      <c r="O136" s="372"/>
      <c r="P136" s="370" t="s">
        <v>3</v>
      </c>
      <c r="Q136" s="371"/>
      <c r="R136" s="371"/>
      <c r="S136" s="372"/>
      <c r="T136" s="373" t="s">
        <v>4</v>
      </c>
      <c r="U136" s="373" t="s">
        <v>5</v>
      </c>
    </row>
    <row r="137" spans="3:21" ht="13.8" hidden="1" thickBot="1" x14ac:dyDescent="0.3">
      <c r="C137" s="365"/>
      <c r="D137" s="360" t="s">
        <v>6</v>
      </c>
      <c r="E137" s="361"/>
      <c r="F137" s="360" t="s">
        <v>7</v>
      </c>
      <c r="G137" s="361"/>
      <c r="H137" s="360" t="s">
        <v>6</v>
      </c>
      <c r="I137" s="361"/>
      <c r="J137" s="360" t="s">
        <v>7</v>
      </c>
      <c r="K137" s="361"/>
      <c r="L137" s="360" t="s">
        <v>6</v>
      </c>
      <c r="M137" s="361"/>
      <c r="N137" s="360" t="s">
        <v>7</v>
      </c>
      <c r="O137" s="361"/>
      <c r="P137" s="360" t="s">
        <v>6</v>
      </c>
      <c r="Q137" s="361"/>
      <c r="R137" s="360" t="s">
        <v>7</v>
      </c>
      <c r="S137" s="361"/>
      <c r="T137" s="374"/>
      <c r="U137" s="374"/>
    </row>
    <row r="138" spans="3:21" ht="13.8" hidden="1" thickBot="1" x14ac:dyDescent="0.3">
      <c r="C138" s="366"/>
      <c r="D138" s="45" t="s">
        <v>8</v>
      </c>
      <c r="E138" s="45" t="s">
        <v>9</v>
      </c>
      <c r="F138" s="45" t="s">
        <v>8</v>
      </c>
      <c r="G138" s="46" t="s">
        <v>9</v>
      </c>
      <c r="H138" s="45" t="s">
        <v>8</v>
      </c>
      <c r="I138" s="45" t="s">
        <v>9</v>
      </c>
      <c r="J138" s="45" t="s">
        <v>8</v>
      </c>
      <c r="K138" s="45" t="s">
        <v>9</v>
      </c>
      <c r="L138" s="45" t="s">
        <v>8</v>
      </c>
      <c r="M138" s="45" t="s">
        <v>9</v>
      </c>
      <c r="N138" s="45" t="s">
        <v>8</v>
      </c>
      <c r="O138" s="45" t="s">
        <v>9</v>
      </c>
      <c r="P138" s="45" t="s">
        <v>8</v>
      </c>
      <c r="Q138" s="45" t="s">
        <v>9</v>
      </c>
      <c r="R138" s="45" t="s">
        <v>8</v>
      </c>
      <c r="S138" s="45" t="s">
        <v>9</v>
      </c>
      <c r="T138" s="375"/>
      <c r="U138" s="375"/>
    </row>
    <row r="139" spans="3:21" hidden="1" x14ac:dyDescent="0.25">
      <c r="C139" s="47" t="s">
        <v>13</v>
      </c>
      <c r="D139" s="103">
        <f>D128-D117</f>
        <v>-2645</v>
      </c>
      <c r="E139" s="103">
        <f t="shared" ref="E139:S139" si="35">E128-E117</f>
        <v>-6224</v>
      </c>
      <c r="F139" s="103">
        <f t="shared" si="35"/>
        <v>-16849</v>
      </c>
      <c r="G139" s="103">
        <f t="shared" si="35"/>
        <v>-6605</v>
      </c>
      <c r="H139" s="103">
        <f t="shared" si="35"/>
        <v>-8585</v>
      </c>
      <c r="I139" s="103">
        <f t="shared" si="35"/>
        <v>-1027</v>
      </c>
      <c r="J139" s="103">
        <f t="shared" si="35"/>
        <v>-10434</v>
      </c>
      <c r="K139" s="103">
        <f t="shared" si="35"/>
        <v>-16393</v>
      </c>
      <c r="L139" s="103">
        <f t="shared" si="35"/>
        <v>-8142</v>
      </c>
      <c r="M139" s="103">
        <f t="shared" si="35"/>
        <v>0</v>
      </c>
      <c r="N139" s="103">
        <f t="shared" si="35"/>
        <v>-20430</v>
      </c>
      <c r="O139" s="103">
        <f t="shared" si="35"/>
        <v>0</v>
      </c>
      <c r="P139" s="103">
        <f t="shared" si="35"/>
        <v>0</v>
      </c>
      <c r="Q139" s="103">
        <f t="shared" si="35"/>
        <v>0</v>
      </c>
      <c r="R139" s="103">
        <f t="shared" si="35"/>
        <v>0</v>
      </c>
      <c r="S139" s="103">
        <f t="shared" si="35"/>
        <v>0</v>
      </c>
      <c r="T139" s="103">
        <f>SUM(D139:S139)</f>
        <v>-97334</v>
      </c>
      <c r="U139" s="103">
        <f>D139+E139+H139+I139+L139+M139+P139+Q139+(2*(F139+G139+J139+K139+N139+O139+R139+S139))</f>
        <v>-168045</v>
      </c>
    </row>
    <row r="140" spans="3:21" hidden="1" x14ac:dyDescent="0.25">
      <c r="C140" s="48" t="s">
        <v>14</v>
      </c>
      <c r="D140" s="104">
        <f t="shared" ref="D140:S144" si="36">D129-D118</f>
        <v>-32468</v>
      </c>
      <c r="E140" s="104">
        <f t="shared" si="36"/>
        <v>-281</v>
      </c>
      <c r="F140" s="104">
        <f t="shared" si="36"/>
        <v>-146252</v>
      </c>
      <c r="G140" s="104">
        <f t="shared" si="36"/>
        <v>-36679</v>
      </c>
      <c r="H140" s="104">
        <f t="shared" si="36"/>
        <v>-21563</v>
      </c>
      <c r="I140" s="104">
        <f t="shared" si="36"/>
        <v>-8999</v>
      </c>
      <c r="J140" s="104">
        <f t="shared" si="36"/>
        <v>-96727</v>
      </c>
      <c r="K140" s="104">
        <f t="shared" si="36"/>
        <v>-38576</v>
      </c>
      <c r="L140" s="104">
        <f t="shared" si="36"/>
        <v>-1763</v>
      </c>
      <c r="M140" s="104">
        <f t="shared" si="36"/>
        <v>-121</v>
      </c>
      <c r="N140" s="104">
        <f t="shared" si="36"/>
        <v>-3993</v>
      </c>
      <c r="O140" s="104">
        <f t="shared" si="36"/>
        <v>-932</v>
      </c>
      <c r="P140" s="104">
        <f t="shared" si="36"/>
        <v>-799</v>
      </c>
      <c r="Q140" s="104">
        <f t="shared" si="36"/>
        <v>-700</v>
      </c>
      <c r="R140" s="104">
        <f t="shared" si="36"/>
        <v>-2944</v>
      </c>
      <c r="S140" s="104">
        <f t="shared" si="36"/>
        <v>-12230</v>
      </c>
      <c r="T140" s="104">
        <f t="shared" ref="T140:T143" si="37">SUM(D140:S140)</f>
        <v>-405027</v>
      </c>
      <c r="U140" s="104">
        <f t="shared" ref="U140:U143" si="38">D140+E140+H140+I140+L140+M140+P140+Q140+(2*(F140+G140+J140+K140+N140+O140+R140+S140))</f>
        <v>-743360</v>
      </c>
    </row>
    <row r="141" spans="3:21" hidden="1" x14ac:dyDescent="0.25">
      <c r="C141" s="48" t="s">
        <v>15</v>
      </c>
      <c r="D141" s="104">
        <f t="shared" si="36"/>
        <v>-3646</v>
      </c>
      <c r="E141" s="104">
        <f t="shared" si="36"/>
        <v>-609</v>
      </c>
      <c r="F141" s="104">
        <f t="shared" si="36"/>
        <v>-6995</v>
      </c>
      <c r="G141" s="104">
        <f t="shared" si="36"/>
        <v>-39382</v>
      </c>
      <c r="H141" s="104">
        <f t="shared" si="36"/>
        <v>-4531</v>
      </c>
      <c r="I141" s="104">
        <f t="shared" si="36"/>
        <v>-950</v>
      </c>
      <c r="J141" s="104">
        <f t="shared" si="36"/>
        <v>-71729</v>
      </c>
      <c r="K141" s="104">
        <f t="shared" si="36"/>
        <v>-348</v>
      </c>
      <c r="L141" s="104">
        <f t="shared" si="36"/>
        <v>-138</v>
      </c>
      <c r="M141" s="104">
        <f t="shared" si="36"/>
        <v>-1241</v>
      </c>
      <c r="N141" s="104">
        <f t="shared" si="36"/>
        <v>-822</v>
      </c>
      <c r="O141" s="104">
        <f t="shared" si="36"/>
        <v>-20280</v>
      </c>
      <c r="P141" s="104">
        <f t="shared" si="36"/>
        <v>-125</v>
      </c>
      <c r="Q141" s="104">
        <f t="shared" si="36"/>
        <v>-8</v>
      </c>
      <c r="R141" s="104">
        <f t="shared" si="36"/>
        <v>-168</v>
      </c>
      <c r="S141" s="104">
        <f t="shared" si="36"/>
        <v>-12</v>
      </c>
      <c r="T141" s="104">
        <f t="shared" si="37"/>
        <v>-150984</v>
      </c>
      <c r="U141" s="104">
        <f t="shared" si="38"/>
        <v>-290720</v>
      </c>
    </row>
    <row r="142" spans="3:21" hidden="1" x14ac:dyDescent="0.25">
      <c r="C142" s="48" t="s">
        <v>16</v>
      </c>
      <c r="D142" s="104">
        <f t="shared" si="36"/>
        <v>0</v>
      </c>
      <c r="E142" s="104">
        <f t="shared" si="36"/>
        <v>0</v>
      </c>
      <c r="F142" s="104">
        <f t="shared" si="36"/>
        <v>0</v>
      </c>
      <c r="G142" s="104">
        <f t="shared" si="36"/>
        <v>0</v>
      </c>
      <c r="H142" s="104">
        <f t="shared" si="36"/>
        <v>0</v>
      </c>
      <c r="I142" s="104">
        <f t="shared" si="36"/>
        <v>0</v>
      </c>
      <c r="J142" s="104">
        <f t="shared" si="36"/>
        <v>0</v>
      </c>
      <c r="K142" s="104">
        <f t="shared" si="36"/>
        <v>0</v>
      </c>
      <c r="L142" s="104">
        <f t="shared" si="36"/>
        <v>0</v>
      </c>
      <c r="M142" s="104">
        <f t="shared" si="36"/>
        <v>0</v>
      </c>
      <c r="N142" s="104">
        <f t="shared" si="36"/>
        <v>0</v>
      </c>
      <c r="O142" s="104">
        <f t="shared" si="36"/>
        <v>0</v>
      </c>
      <c r="P142" s="104">
        <f t="shared" si="36"/>
        <v>0</v>
      </c>
      <c r="Q142" s="104">
        <f t="shared" si="36"/>
        <v>0</v>
      </c>
      <c r="R142" s="104">
        <f t="shared" si="36"/>
        <v>0</v>
      </c>
      <c r="S142" s="104">
        <f t="shared" si="36"/>
        <v>0</v>
      </c>
      <c r="T142" s="104">
        <f t="shared" si="37"/>
        <v>0</v>
      </c>
      <c r="U142" s="104">
        <f t="shared" si="38"/>
        <v>0</v>
      </c>
    </row>
    <row r="143" spans="3:21" ht="13.8" hidden="1" thickBot="1" x14ac:dyDescent="0.3">
      <c r="C143" s="48" t="s">
        <v>17</v>
      </c>
      <c r="D143" s="105">
        <f t="shared" si="36"/>
        <v>-120</v>
      </c>
      <c r="E143" s="105">
        <f t="shared" si="36"/>
        <v>-6</v>
      </c>
      <c r="F143" s="105">
        <f t="shared" si="36"/>
        <v>-252</v>
      </c>
      <c r="G143" s="105">
        <f t="shared" si="36"/>
        <v>0</v>
      </c>
      <c r="H143" s="105">
        <f t="shared" si="36"/>
        <v>-32</v>
      </c>
      <c r="I143" s="105">
        <f t="shared" si="36"/>
        <v>-6</v>
      </c>
      <c r="J143" s="105">
        <f t="shared" si="36"/>
        <v>-331</v>
      </c>
      <c r="K143" s="105">
        <f t="shared" si="36"/>
        <v>-10</v>
      </c>
      <c r="L143" s="105">
        <f t="shared" si="36"/>
        <v>0</v>
      </c>
      <c r="M143" s="105">
        <f t="shared" si="36"/>
        <v>0</v>
      </c>
      <c r="N143" s="105">
        <f t="shared" si="36"/>
        <v>0</v>
      </c>
      <c r="O143" s="105">
        <f t="shared" si="36"/>
        <v>0</v>
      </c>
      <c r="P143" s="105">
        <f t="shared" si="36"/>
        <v>-214</v>
      </c>
      <c r="Q143" s="105">
        <f t="shared" si="36"/>
        <v>-27</v>
      </c>
      <c r="R143" s="105">
        <f t="shared" si="36"/>
        <v>-829</v>
      </c>
      <c r="S143" s="105">
        <f t="shared" si="36"/>
        <v>-96</v>
      </c>
      <c r="T143" s="104">
        <f t="shared" si="37"/>
        <v>-1923</v>
      </c>
      <c r="U143" s="104">
        <f t="shared" si="38"/>
        <v>-3441</v>
      </c>
    </row>
    <row r="144" spans="3:21" ht="13.8" hidden="1" thickBot="1" x14ac:dyDescent="0.3">
      <c r="C144" s="49" t="s">
        <v>10</v>
      </c>
      <c r="D144" s="50">
        <f>D133-D122</f>
        <v>-38879</v>
      </c>
      <c r="E144" s="50">
        <f t="shared" si="36"/>
        <v>-7120</v>
      </c>
      <c r="F144" s="50">
        <f t="shared" si="36"/>
        <v>-170348</v>
      </c>
      <c r="G144" s="50">
        <f t="shared" si="36"/>
        <v>-82666</v>
      </c>
      <c r="H144" s="50">
        <f t="shared" si="36"/>
        <v>-34711</v>
      </c>
      <c r="I144" s="50">
        <f t="shared" si="36"/>
        <v>-10982</v>
      </c>
      <c r="J144" s="50">
        <f t="shared" si="36"/>
        <v>-179221</v>
      </c>
      <c r="K144" s="50">
        <f t="shared" si="36"/>
        <v>-55327</v>
      </c>
      <c r="L144" s="50">
        <f t="shared" si="36"/>
        <v>-10043</v>
      </c>
      <c r="M144" s="50">
        <f t="shared" si="36"/>
        <v>-1362</v>
      </c>
      <c r="N144" s="50">
        <f t="shared" si="36"/>
        <v>-25245</v>
      </c>
      <c r="O144" s="50">
        <f t="shared" si="36"/>
        <v>-21212</v>
      </c>
      <c r="P144" s="50">
        <f t="shared" si="36"/>
        <v>-1138</v>
      </c>
      <c r="Q144" s="50">
        <f t="shared" si="36"/>
        <v>-735</v>
      </c>
      <c r="R144" s="50">
        <f t="shared" si="36"/>
        <v>-3941</v>
      </c>
      <c r="S144" s="50">
        <f t="shared" si="36"/>
        <v>-12338</v>
      </c>
      <c r="T144" s="50">
        <f t="shared" ref="T144:U144" si="39">T133-T122</f>
        <v>-655268</v>
      </c>
      <c r="U144" s="50">
        <f t="shared" si="39"/>
        <v>-1205566</v>
      </c>
    </row>
    <row r="145" spans="3:21" ht="13.8" hidden="1" thickBot="1" x14ac:dyDescent="0.3"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</row>
    <row r="146" spans="3:21" ht="13.8" hidden="1" thickBot="1" x14ac:dyDescent="0.3">
      <c r="C146" s="362" t="s">
        <v>149</v>
      </c>
      <c r="D146" s="363"/>
      <c r="E146" s="363"/>
      <c r="F146" s="363"/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63"/>
      <c r="R146" s="363"/>
      <c r="S146" s="363"/>
      <c r="T146" s="363"/>
      <c r="U146" s="364"/>
    </row>
    <row r="147" spans="3:21" ht="13.8" hidden="1" thickBot="1" x14ac:dyDescent="0.3">
      <c r="C147" s="365" t="s">
        <v>12</v>
      </c>
      <c r="D147" s="367" t="s">
        <v>0</v>
      </c>
      <c r="E147" s="368"/>
      <c r="F147" s="368"/>
      <c r="G147" s="369"/>
      <c r="H147" s="370" t="s">
        <v>1</v>
      </c>
      <c r="I147" s="371"/>
      <c r="J147" s="371"/>
      <c r="K147" s="372"/>
      <c r="L147" s="370" t="s">
        <v>2</v>
      </c>
      <c r="M147" s="371"/>
      <c r="N147" s="371"/>
      <c r="O147" s="372"/>
      <c r="P147" s="370" t="s">
        <v>3</v>
      </c>
      <c r="Q147" s="371"/>
      <c r="R147" s="371"/>
      <c r="S147" s="372"/>
      <c r="T147" s="373" t="s">
        <v>4</v>
      </c>
      <c r="U147" s="373" t="s">
        <v>5</v>
      </c>
    </row>
    <row r="148" spans="3:21" ht="13.8" hidden="1" thickBot="1" x14ac:dyDescent="0.3">
      <c r="C148" s="365"/>
      <c r="D148" s="360" t="s">
        <v>6</v>
      </c>
      <c r="E148" s="361"/>
      <c r="F148" s="360" t="s">
        <v>7</v>
      </c>
      <c r="G148" s="361"/>
      <c r="H148" s="360" t="s">
        <v>6</v>
      </c>
      <c r="I148" s="361"/>
      <c r="J148" s="360" t="s">
        <v>7</v>
      </c>
      <c r="K148" s="361"/>
      <c r="L148" s="360" t="s">
        <v>6</v>
      </c>
      <c r="M148" s="361"/>
      <c r="N148" s="360" t="s">
        <v>7</v>
      </c>
      <c r="O148" s="361"/>
      <c r="P148" s="360" t="s">
        <v>6</v>
      </c>
      <c r="Q148" s="361"/>
      <c r="R148" s="360" t="s">
        <v>7</v>
      </c>
      <c r="S148" s="361"/>
      <c r="T148" s="374"/>
      <c r="U148" s="374"/>
    </row>
    <row r="149" spans="3:21" ht="13.8" hidden="1" thickBot="1" x14ac:dyDescent="0.3">
      <c r="C149" s="366"/>
      <c r="D149" s="45" t="s">
        <v>8</v>
      </c>
      <c r="E149" s="45" t="s">
        <v>9</v>
      </c>
      <c r="F149" s="45" t="s">
        <v>8</v>
      </c>
      <c r="G149" s="46" t="s">
        <v>9</v>
      </c>
      <c r="H149" s="45" t="s">
        <v>8</v>
      </c>
      <c r="I149" s="45" t="s">
        <v>9</v>
      </c>
      <c r="J149" s="45" t="s">
        <v>8</v>
      </c>
      <c r="K149" s="45" t="s">
        <v>9</v>
      </c>
      <c r="L149" s="45" t="s">
        <v>8</v>
      </c>
      <c r="M149" s="45" t="s">
        <v>9</v>
      </c>
      <c r="N149" s="45" t="s">
        <v>8</v>
      </c>
      <c r="O149" s="45" t="s">
        <v>9</v>
      </c>
      <c r="P149" s="45" t="s">
        <v>8</v>
      </c>
      <c r="Q149" s="45" t="s">
        <v>9</v>
      </c>
      <c r="R149" s="45" t="s">
        <v>8</v>
      </c>
      <c r="S149" s="45" t="s">
        <v>9</v>
      </c>
      <c r="T149" s="375"/>
      <c r="U149" s="375"/>
    </row>
    <row r="150" spans="3:21" ht="13.8" hidden="1" thickBot="1" x14ac:dyDescent="0.3">
      <c r="C150" s="47" t="s">
        <v>13</v>
      </c>
      <c r="D150" s="107">
        <f>+D139/D117</f>
        <v>-1</v>
      </c>
      <c r="E150" s="107">
        <f t="shared" ref="E150:N150" si="40">+E139/E117</f>
        <v>-1</v>
      </c>
      <c r="F150" s="107">
        <f t="shared" si="40"/>
        <v>-1</v>
      </c>
      <c r="G150" s="107">
        <f t="shared" si="40"/>
        <v>-1</v>
      </c>
      <c r="H150" s="107">
        <f t="shared" si="40"/>
        <v>-1</v>
      </c>
      <c r="I150" s="107">
        <f t="shared" si="40"/>
        <v>-1</v>
      </c>
      <c r="J150" s="107">
        <f t="shared" si="40"/>
        <v>-1</v>
      </c>
      <c r="K150" s="107">
        <f t="shared" si="40"/>
        <v>-1</v>
      </c>
      <c r="L150" s="107">
        <f t="shared" si="40"/>
        <v>-1</v>
      </c>
      <c r="M150" s="107"/>
      <c r="N150" s="107">
        <f t="shared" si="40"/>
        <v>-1</v>
      </c>
      <c r="O150" s="107"/>
      <c r="P150" s="107"/>
      <c r="Q150" s="107"/>
      <c r="R150" s="107"/>
      <c r="S150" s="107"/>
      <c r="T150" s="107">
        <f>+T139/T117</f>
        <v>-1</v>
      </c>
      <c r="U150" s="107">
        <f>+U139/U117</f>
        <v>-1</v>
      </c>
    </row>
    <row r="151" spans="3:21" ht="13.8" hidden="1" thickBot="1" x14ac:dyDescent="0.3">
      <c r="C151" s="48" t="s">
        <v>14</v>
      </c>
      <c r="D151" s="107">
        <f t="shared" ref="D151:U154" si="41">+D140/D118</f>
        <v>-1</v>
      </c>
      <c r="E151" s="107">
        <f t="shared" si="41"/>
        <v>-1</v>
      </c>
      <c r="F151" s="107">
        <f t="shared" si="41"/>
        <v>-1</v>
      </c>
      <c r="G151" s="107">
        <f t="shared" si="41"/>
        <v>-1</v>
      </c>
      <c r="H151" s="107">
        <f t="shared" si="41"/>
        <v>-1</v>
      </c>
      <c r="I151" s="107">
        <f t="shared" si="41"/>
        <v>-1</v>
      </c>
      <c r="J151" s="107">
        <f t="shared" si="41"/>
        <v>-1</v>
      </c>
      <c r="K151" s="107">
        <f t="shared" si="41"/>
        <v>-1</v>
      </c>
      <c r="L151" s="107">
        <f t="shared" si="41"/>
        <v>-1</v>
      </c>
      <c r="M151" s="107">
        <f t="shared" si="41"/>
        <v>-1</v>
      </c>
      <c r="N151" s="107">
        <f t="shared" si="41"/>
        <v>-1</v>
      </c>
      <c r="O151" s="107">
        <f t="shared" si="41"/>
        <v>-1</v>
      </c>
      <c r="P151" s="107">
        <f t="shared" si="41"/>
        <v>-1</v>
      </c>
      <c r="Q151" s="107">
        <f t="shared" si="41"/>
        <v>-1</v>
      </c>
      <c r="R151" s="107">
        <f t="shared" si="41"/>
        <v>-1</v>
      </c>
      <c r="S151" s="107">
        <f t="shared" si="41"/>
        <v>-1</v>
      </c>
      <c r="T151" s="108">
        <f t="shared" si="41"/>
        <v>-1</v>
      </c>
      <c r="U151" s="108">
        <f t="shared" si="41"/>
        <v>-1</v>
      </c>
    </row>
    <row r="152" spans="3:21" ht="13.8" hidden="1" thickBot="1" x14ac:dyDescent="0.3">
      <c r="C152" s="48" t="s">
        <v>15</v>
      </c>
      <c r="D152" s="107">
        <f t="shared" si="41"/>
        <v>-1</v>
      </c>
      <c r="E152" s="107">
        <f t="shared" si="41"/>
        <v>-1</v>
      </c>
      <c r="F152" s="107">
        <f t="shared" si="41"/>
        <v>-1</v>
      </c>
      <c r="G152" s="107">
        <f t="shared" si="41"/>
        <v>-1</v>
      </c>
      <c r="H152" s="107">
        <f t="shared" si="41"/>
        <v>-1</v>
      </c>
      <c r="I152" s="107">
        <f t="shared" si="41"/>
        <v>-1</v>
      </c>
      <c r="J152" s="107">
        <f t="shared" si="41"/>
        <v>-1</v>
      </c>
      <c r="K152" s="107">
        <f t="shared" si="41"/>
        <v>-1</v>
      </c>
      <c r="L152" s="107">
        <f t="shared" si="41"/>
        <v>-1</v>
      </c>
      <c r="M152" s="107">
        <f t="shared" si="41"/>
        <v>-1</v>
      </c>
      <c r="N152" s="107">
        <f t="shared" si="41"/>
        <v>-1</v>
      </c>
      <c r="O152" s="107">
        <f t="shared" si="41"/>
        <v>-1</v>
      </c>
      <c r="P152" s="107">
        <f t="shared" si="41"/>
        <v>-1</v>
      </c>
      <c r="Q152" s="107">
        <f t="shared" si="41"/>
        <v>-1</v>
      </c>
      <c r="R152" s="107">
        <f t="shared" si="41"/>
        <v>-1</v>
      </c>
      <c r="S152" s="107">
        <f t="shared" si="41"/>
        <v>-1</v>
      </c>
      <c r="T152" s="108">
        <f t="shared" si="41"/>
        <v>-1</v>
      </c>
      <c r="U152" s="108">
        <f t="shared" si="41"/>
        <v>-1</v>
      </c>
    </row>
    <row r="153" spans="3:21" ht="13.8" hidden="1" thickBot="1" x14ac:dyDescent="0.3">
      <c r="C153" s="48" t="s">
        <v>16</v>
      </c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 t="e">
        <f t="shared" si="41"/>
        <v>#DIV/0!</v>
      </c>
      <c r="Q153" s="107" t="e">
        <f t="shared" si="41"/>
        <v>#DIV/0!</v>
      </c>
      <c r="R153" s="107"/>
      <c r="S153" s="107"/>
      <c r="T153" s="108" t="e">
        <f t="shared" si="41"/>
        <v>#DIV/0!</v>
      </c>
      <c r="U153" s="108" t="e">
        <f t="shared" si="41"/>
        <v>#DIV/0!</v>
      </c>
    </row>
    <row r="154" spans="3:21" ht="13.8" hidden="1" thickBot="1" x14ac:dyDescent="0.3">
      <c r="C154" s="48" t="s">
        <v>17</v>
      </c>
      <c r="D154" s="107">
        <f t="shared" ref="D154:S154" si="42">+D143/D121</f>
        <v>-1</v>
      </c>
      <c r="E154" s="107"/>
      <c r="F154" s="107">
        <f t="shared" si="42"/>
        <v>-1</v>
      </c>
      <c r="G154" s="107" t="e">
        <f t="shared" si="42"/>
        <v>#DIV/0!</v>
      </c>
      <c r="H154" s="107">
        <f t="shared" si="42"/>
        <v>-1</v>
      </c>
      <c r="I154" s="107"/>
      <c r="J154" s="107">
        <f t="shared" si="42"/>
        <v>-1</v>
      </c>
      <c r="K154" s="107"/>
      <c r="L154" s="107"/>
      <c r="M154" s="107"/>
      <c r="N154" s="107"/>
      <c r="O154" s="107"/>
      <c r="P154" s="107">
        <f t="shared" si="42"/>
        <v>-1</v>
      </c>
      <c r="Q154" s="107">
        <f t="shared" si="42"/>
        <v>-1</v>
      </c>
      <c r="R154" s="107">
        <f t="shared" si="42"/>
        <v>-1</v>
      </c>
      <c r="S154" s="107">
        <f t="shared" si="42"/>
        <v>-1</v>
      </c>
      <c r="T154" s="109">
        <f t="shared" si="41"/>
        <v>-1</v>
      </c>
      <c r="U154" s="109">
        <f t="shared" si="41"/>
        <v>-1</v>
      </c>
    </row>
    <row r="155" spans="3:21" ht="13.8" hidden="1" thickBot="1" x14ac:dyDescent="0.3">
      <c r="C155" s="49" t="s">
        <v>10</v>
      </c>
      <c r="D155" s="51">
        <f>+D144/D122</f>
        <v>-1</v>
      </c>
      <c r="E155" s="51">
        <f t="shared" ref="E155:U155" si="43">+E144/E122</f>
        <v>-1</v>
      </c>
      <c r="F155" s="51">
        <f t="shared" si="43"/>
        <v>-1</v>
      </c>
      <c r="G155" s="51">
        <f t="shared" si="43"/>
        <v>-1</v>
      </c>
      <c r="H155" s="51">
        <f t="shared" si="43"/>
        <v>-1</v>
      </c>
      <c r="I155" s="51">
        <f t="shared" si="43"/>
        <v>-1</v>
      </c>
      <c r="J155" s="51">
        <f t="shared" si="43"/>
        <v>-1</v>
      </c>
      <c r="K155" s="51">
        <f t="shared" si="43"/>
        <v>-1</v>
      </c>
      <c r="L155" s="51">
        <f t="shared" si="43"/>
        <v>-1</v>
      </c>
      <c r="M155" s="51">
        <f t="shared" si="43"/>
        <v>-1</v>
      </c>
      <c r="N155" s="51">
        <f t="shared" si="43"/>
        <v>-1</v>
      </c>
      <c r="O155" s="51">
        <f t="shared" si="43"/>
        <v>-1</v>
      </c>
      <c r="P155" s="51">
        <f t="shared" si="43"/>
        <v>-1</v>
      </c>
      <c r="Q155" s="51">
        <f t="shared" si="43"/>
        <v>-1</v>
      </c>
      <c r="R155" s="51">
        <f t="shared" si="43"/>
        <v>-1</v>
      </c>
      <c r="S155" s="51">
        <f t="shared" si="43"/>
        <v>-1</v>
      </c>
      <c r="T155" s="51">
        <f t="shared" si="43"/>
        <v>-1</v>
      </c>
      <c r="U155" s="51">
        <f t="shared" si="43"/>
        <v>-1</v>
      </c>
    </row>
    <row r="156" spans="3:21" hidden="1" x14ac:dyDescent="0.25"/>
    <row r="157" spans="3:21" hidden="1" x14ac:dyDescent="0.25"/>
    <row r="158" spans="3:21" hidden="1" x14ac:dyDescent="0.25">
      <c r="C158" s="223" t="s">
        <v>19</v>
      </c>
      <c r="D158" s="224"/>
      <c r="E158" s="224"/>
      <c r="F158" s="224"/>
      <c r="G158" s="224"/>
      <c r="H158" s="184">
        <f>+(D196+F196+H196+J196)/(+D174+F174+H174+J174)</f>
        <v>-1</v>
      </c>
      <c r="I158" s="225"/>
      <c r="J158" s="345" t="s">
        <v>40</v>
      </c>
      <c r="K158" s="346"/>
      <c r="L158" s="346"/>
      <c r="M158" s="346"/>
      <c r="N158" s="346"/>
      <c r="O158" s="346"/>
      <c r="P158" s="346"/>
      <c r="Q158" s="346"/>
      <c r="R158" s="346"/>
      <c r="S158" s="346"/>
      <c r="T158" s="346"/>
      <c r="U158" s="347"/>
    </row>
    <row r="159" spans="3:21" hidden="1" x14ac:dyDescent="0.25">
      <c r="C159" s="226" t="s">
        <v>20</v>
      </c>
      <c r="D159" s="227"/>
      <c r="E159" s="227"/>
      <c r="F159" s="227"/>
      <c r="G159" s="227"/>
      <c r="H159" s="187">
        <f>+((D196+H196)+2*(F196+J196))/((D174+H174)+2*(F174+J174))</f>
        <v>-1</v>
      </c>
      <c r="I159" s="225"/>
      <c r="J159" s="348"/>
      <c r="K159" s="349"/>
      <c r="L159" s="349"/>
      <c r="M159" s="349"/>
      <c r="N159" s="349"/>
      <c r="O159" s="349"/>
      <c r="P159" s="349"/>
      <c r="Q159" s="349"/>
      <c r="R159" s="349"/>
      <c r="S159" s="349"/>
      <c r="T159" s="349"/>
      <c r="U159" s="350"/>
    </row>
    <row r="160" spans="3:21" hidden="1" x14ac:dyDescent="0.25">
      <c r="C160" s="228" t="s">
        <v>21</v>
      </c>
      <c r="D160" s="229"/>
      <c r="E160" s="229"/>
      <c r="F160" s="229"/>
      <c r="G160" s="229"/>
      <c r="H160" s="190">
        <f>+(E196+G196+I196+K196+M196+O196+Q196+S196)/(+E174+G174+I174+K174+M174+O174+Q174+S174)</f>
        <v>-1</v>
      </c>
      <c r="I160" s="225"/>
      <c r="J160" s="348"/>
      <c r="K160" s="349"/>
      <c r="L160" s="349"/>
      <c r="M160" s="349"/>
      <c r="N160" s="349"/>
      <c r="O160" s="349"/>
      <c r="P160" s="349"/>
      <c r="Q160" s="349"/>
      <c r="R160" s="349"/>
      <c r="S160" s="349"/>
      <c r="T160" s="349"/>
      <c r="U160" s="350"/>
    </row>
    <row r="161" spans="3:21" hidden="1" x14ac:dyDescent="0.25">
      <c r="C161" s="226" t="s">
        <v>18</v>
      </c>
      <c r="D161" s="227"/>
      <c r="E161" s="227"/>
      <c r="F161" s="227"/>
      <c r="G161" s="227"/>
      <c r="H161" s="187">
        <f>+(L196+M196+N196+O196)/+(L174+M174+N174+O174)</f>
        <v>-1</v>
      </c>
      <c r="I161" s="225"/>
      <c r="J161" s="345" t="s">
        <v>143</v>
      </c>
      <c r="K161" s="346"/>
      <c r="L161" s="346"/>
      <c r="M161" s="346"/>
      <c r="N161" s="346"/>
      <c r="O161" s="346"/>
      <c r="P161" s="346"/>
      <c r="Q161" s="346"/>
      <c r="R161" s="346"/>
      <c r="S161" s="346"/>
      <c r="T161" s="346"/>
      <c r="U161" s="347"/>
    </row>
    <row r="162" spans="3:21" hidden="1" x14ac:dyDescent="0.25">
      <c r="C162" s="226" t="s">
        <v>23</v>
      </c>
      <c r="D162" s="191"/>
      <c r="E162" s="191"/>
      <c r="F162" s="191"/>
      <c r="G162" s="191"/>
      <c r="H162" s="187">
        <f>+(P196+Q196+R196+S196)/(P174+Q174+R174+S174)</f>
        <v>-1</v>
      </c>
      <c r="I162" s="225"/>
      <c r="J162" s="348"/>
      <c r="K162" s="349"/>
      <c r="L162" s="349"/>
      <c r="M162" s="349"/>
      <c r="N162" s="349"/>
      <c r="O162" s="349"/>
      <c r="P162" s="349"/>
      <c r="Q162" s="349"/>
      <c r="R162" s="349"/>
      <c r="S162" s="349"/>
      <c r="T162" s="349"/>
      <c r="U162" s="350"/>
    </row>
    <row r="163" spans="3:21" hidden="1" x14ac:dyDescent="0.25">
      <c r="C163" s="230" t="s">
        <v>22</v>
      </c>
      <c r="D163" s="231"/>
      <c r="E163" s="231"/>
      <c r="F163" s="231"/>
      <c r="G163" s="231"/>
      <c r="H163" s="194">
        <f>+U196/U174</f>
        <v>-1</v>
      </c>
      <c r="I163" s="225"/>
      <c r="J163" s="351"/>
      <c r="K163" s="352"/>
      <c r="L163" s="352"/>
      <c r="M163" s="352"/>
      <c r="N163" s="352"/>
      <c r="O163" s="352"/>
      <c r="P163" s="352"/>
      <c r="Q163" s="352"/>
      <c r="R163" s="352"/>
      <c r="S163" s="352"/>
      <c r="T163" s="352"/>
      <c r="U163" s="353"/>
    </row>
    <row r="164" spans="3:21" ht="13.8" hidden="1" thickBot="1" x14ac:dyDescent="0.3"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</row>
    <row r="165" spans="3:21" ht="13.8" hidden="1" customHeight="1" thickBot="1" x14ac:dyDescent="0.3">
      <c r="C165" s="195">
        <v>2024</v>
      </c>
      <c r="D165" s="333" t="s">
        <v>134</v>
      </c>
      <c r="E165" s="334"/>
      <c r="F165" s="334"/>
      <c r="G165" s="334"/>
      <c r="H165" s="334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  <c r="S165" s="334"/>
      <c r="T165" s="334"/>
      <c r="U165" s="335"/>
    </row>
    <row r="166" spans="3:21" ht="13.8" hidden="1" customHeight="1" thickBot="1" x14ac:dyDescent="0.3">
      <c r="C166" s="337" t="s">
        <v>12</v>
      </c>
      <c r="D166" s="354" t="s">
        <v>0</v>
      </c>
      <c r="E166" s="355"/>
      <c r="F166" s="355"/>
      <c r="G166" s="356"/>
      <c r="H166" s="357" t="s">
        <v>1</v>
      </c>
      <c r="I166" s="358"/>
      <c r="J166" s="358"/>
      <c r="K166" s="359"/>
      <c r="L166" s="357" t="s">
        <v>2</v>
      </c>
      <c r="M166" s="358"/>
      <c r="N166" s="358"/>
      <c r="O166" s="359"/>
      <c r="P166" s="357" t="s">
        <v>3</v>
      </c>
      <c r="Q166" s="358"/>
      <c r="R166" s="358"/>
      <c r="S166" s="359"/>
      <c r="T166" s="342" t="s">
        <v>4</v>
      </c>
      <c r="U166" s="342" t="s">
        <v>5</v>
      </c>
    </row>
    <row r="167" spans="3:21" ht="13.8" hidden="1" thickBot="1" x14ac:dyDescent="0.3">
      <c r="C167" s="337"/>
      <c r="D167" s="331" t="s">
        <v>6</v>
      </c>
      <c r="E167" s="332"/>
      <c r="F167" s="331" t="s">
        <v>7</v>
      </c>
      <c r="G167" s="332"/>
      <c r="H167" s="331" t="s">
        <v>6</v>
      </c>
      <c r="I167" s="332"/>
      <c r="J167" s="331" t="s">
        <v>7</v>
      </c>
      <c r="K167" s="332"/>
      <c r="L167" s="331" t="s">
        <v>6</v>
      </c>
      <c r="M167" s="332"/>
      <c r="N167" s="331" t="s">
        <v>7</v>
      </c>
      <c r="O167" s="332"/>
      <c r="P167" s="331" t="s">
        <v>6</v>
      </c>
      <c r="Q167" s="332"/>
      <c r="R167" s="331" t="s">
        <v>7</v>
      </c>
      <c r="S167" s="332"/>
      <c r="T167" s="343"/>
      <c r="U167" s="343"/>
    </row>
    <row r="168" spans="3:21" ht="13.8" hidden="1" thickBot="1" x14ac:dyDescent="0.3">
      <c r="C168" s="338"/>
      <c r="D168" s="196" t="s">
        <v>8</v>
      </c>
      <c r="E168" s="196" t="s">
        <v>9</v>
      </c>
      <c r="F168" s="196" t="s">
        <v>8</v>
      </c>
      <c r="G168" s="197" t="s">
        <v>9</v>
      </c>
      <c r="H168" s="196" t="s">
        <v>8</v>
      </c>
      <c r="I168" s="196" t="s">
        <v>9</v>
      </c>
      <c r="J168" s="196" t="s">
        <v>8</v>
      </c>
      <c r="K168" s="196" t="s">
        <v>9</v>
      </c>
      <c r="L168" s="196" t="s">
        <v>8</v>
      </c>
      <c r="M168" s="196" t="s">
        <v>9</v>
      </c>
      <c r="N168" s="196" t="s">
        <v>8</v>
      </c>
      <c r="O168" s="196" t="s">
        <v>9</v>
      </c>
      <c r="P168" s="196" t="s">
        <v>8</v>
      </c>
      <c r="Q168" s="196" t="s">
        <v>9</v>
      </c>
      <c r="R168" s="196" t="s">
        <v>8</v>
      </c>
      <c r="S168" s="196" t="s">
        <v>9</v>
      </c>
      <c r="T168" s="344"/>
      <c r="U168" s="344"/>
    </row>
    <row r="169" spans="3:21" hidden="1" x14ac:dyDescent="0.25">
      <c r="C169" s="198" t="s">
        <v>13</v>
      </c>
      <c r="D169" s="232">
        <v>3285</v>
      </c>
      <c r="E169" s="232">
        <v>9366</v>
      </c>
      <c r="F169" s="232">
        <v>17705</v>
      </c>
      <c r="G169" s="232">
        <v>7415</v>
      </c>
      <c r="H169" s="232">
        <v>9087</v>
      </c>
      <c r="I169" s="232">
        <v>952</v>
      </c>
      <c r="J169" s="232">
        <v>11310</v>
      </c>
      <c r="K169" s="232">
        <v>13761</v>
      </c>
      <c r="L169" s="232">
        <v>7992</v>
      </c>
      <c r="M169" s="232">
        <v>0</v>
      </c>
      <c r="N169" s="232">
        <v>19263</v>
      </c>
      <c r="O169" s="232">
        <v>0</v>
      </c>
      <c r="P169" s="232">
        <v>0</v>
      </c>
      <c r="Q169" s="232">
        <v>0</v>
      </c>
      <c r="R169" s="232">
        <v>0</v>
      </c>
      <c r="S169" s="232">
        <v>0</v>
      </c>
      <c r="T169" s="232">
        <f>SUM(D169:S169)</f>
        <v>100136</v>
      </c>
      <c r="U169" s="232">
        <f>D169+E169+H169+I169+L169+M169+P169+Q169+(2*(F169+G169+J169+K169+N169+O169+R169+S169))</f>
        <v>169590</v>
      </c>
    </row>
    <row r="170" spans="3:21" hidden="1" x14ac:dyDescent="0.25">
      <c r="C170" s="199" t="s">
        <v>14</v>
      </c>
      <c r="D170" s="233">
        <v>34595</v>
      </c>
      <c r="E170" s="233">
        <v>291</v>
      </c>
      <c r="F170" s="233">
        <v>120766</v>
      </c>
      <c r="G170" s="233">
        <v>27499</v>
      </c>
      <c r="H170" s="233">
        <v>23593</v>
      </c>
      <c r="I170" s="233">
        <v>4903</v>
      </c>
      <c r="J170" s="233">
        <v>93698</v>
      </c>
      <c r="K170" s="233">
        <v>32437</v>
      </c>
      <c r="L170" s="233">
        <v>1778</v>
      </c>
      <c r="M170" s="233">
        <v>223</v>
      </c>
      <c r="N170" s="233">
        <v>6669</v>
      </c>
      <c r="O170" s="233">
        <v>307</v>
      </c>
      <c r="P170" s="233">
        <v>834</v>
      </c>
      <c r="Q170" s="233">
        <v>1278</v>
      </c>
      <c r="R170" s="233">
        <v>2789</v>
      </c>
      <c r="S170" s="233">
        <v>17372</v>
      </c>
      <c r="T170" s="233">
        <f t="shared" ref="T170:T173" si="44">SUM(D170:S170)</f>
        <v>369032</v>
      </c>
      <c r="U170" s="233">
        <f t="shared" ref="U170:U174" si="45">D170+E170+H170+I170+L170+M170+P170+Q170+(2*(F170+G170+J170+K170+N170+O170+R170+S170))</f>
        <v>670569</v>
      </c>
    </row>
    <row r="171" spans="3:21" hidden="1" x14ac:dyDescent="0.25">
      <c r="C171" s="199" t="s">
        <v>15</v>
      </c>
      <c r="D171" s="233">
        <v>4324</v>
      </c>
      <c r="E171" s="233">
        <v>4342</v>
      </c>
      <c r="F171" s="233">
        <v>4538</v>
      </c>
      <c r="G171" s="233">
        <v>47548</v>
      </c>
      <c r="H171" s="233">
        <v>4703</v>
      </c>
      <c r="I171" s="233">
        <v>25532</v>
      </c>
      <c r="J171" s="233">
        <v>49891</v>
      </c>
      <c r="K171" s="233">
        <v>675</v>
      </c>
      <c r="L171" s="233">
        <v>97</v>
      </c>
      <c r="M171" s="233">
        <v>1139</v>
      </c>
      <c r="N171" s="233">
        <v>705</v>
      </c>
      <c r="O171" s="233">
        <v>30305</v>
      </c>
      <c r="P171" s="233">
        <v>171</v>
      </c>
      <c r="Q171" s="233">
        <v>0</v>
      </c>
      <c r="R171" s="233">
        <v>259</v>
      </c>
      <c r="S171" s="233">
        <v>0</v>
      </c>
      <c r="T171" s="233">
        <f t="shared" si="44"/>
        <v>174229</v>
      </c>
      <c r="U171" s="233">
        <f t="shared" si="45"/>
        <v>308150</v>
      </c>
    </row>
    <row r="172" spans="3:21" hidden="1" x14ac:dyDescent="0.25">
      <c r="C172" s="199" t="s">
        <v>16</v>
      </c>
      <c r="D172" s="233">
        <v>0</v>
      </c>
      <c r="E172" s="233">
        <v>0</v>
      </c>
      <c r="F172" s="233">
        <v>0</v>
      </c>
      <c r="G172" s="233">
        <v>0</v>
      </c>
      <c r="H172" s="233">
        <v>0</v>
      </c>
      <c r="I172" s="233">
        <v>0</v>
      </c>
      <c r="J172" s="233">
        <v>0</v>
      </c>
      <c r="K172" s="233">
        <v>0</v>
      </c>
      <c r="L172" s="233">
        <v>0</v>
      </c>
      <c r="M172" s="233">
        <v>0</v>
      </c>
      <c r="N172" s="233">
        <v>0</v>
      </c>
      <c r="O172" s="233">
        <v>0</v>
      </c>
      <c r="P172" s="233">
        <v>0</v>
      </c>
      <c r="Q172" s="233">
        <v>0</v>
      </c>
      <c r="R172" s="233">
        <v>0</v>
      </c>
      <c r="S172" s="233">
        <v>0</v>
      </c>
      <c r="T172" s="233">
        <f t="shared" si="44"/>
        <v>0</v>
      </c>
      <c r="U172" s="233">
        <f t="shared" si="45"/>
        <v>0</v>
      </c>
    </row>
    <row r="173" spans="3:21" ht="13.8" hidden="1" thickBot="1" x14ac:dyDescent="0.3">
      <c r="C173" s="199" t="s">
        <v>17</v>
      </c>
      <c r="D173" s="233">
        <v>206</v>
      </c>
      <c r="E173" s="233">
        <v>18</v>
      </c>
      <c r="F173" s="233">
        <v>379</v>
      </c>
      <c r="G173" s="233">
        <v>19</v>
      </c>
      <c r="H173" s="233">
        <v>12</v>
      </c>
      <c r="I173" s="233">
        <v>0</v>
      </c>
      <c r="J173" s="233">
        <v>291</v>
      </c>
      <c r="K173" s="233">
        <v>0</v>
      </c>
      <c r="L173" s="233">
        <v>0</v>
      </c>
      <c r="M173" s="233">
        <v>0</v>
      </c>
      <c r="N173" s="233">
        <v>0</v>
      </c>
      <c r="O173" s="233">
        <v>0</v>
      </c>
      <c r="P173" s="233">
        <v>233</v>
      </c>
      <c r="Q173" s="233">
        <v>43</v>
      </c>
      <c r="R173" s="233">
        <v>950</v>
      </c>
      <c r="S173" s="233">
        <v>63</v>
      </c>
      <c r="T173" s="233">
        <f t="shared" si="44"/>
        <v>2214</v>
      </c>
      <c r="U173" s="233">
        <f t="shared" si="45"/>
        <v>3916</v>
      </c>
    </row>
    <row r="174" spans="3:21" ht="13.8" hidden="1" thickBot="1" x14ac:dyDescent="0.3">
      <c r="C174" s="200" t="s">
        <v>10</v>
      </c>
      <c r="D174" s="201">
        <f>SUM(D169:D173)</f>
        <v>42410</v>
      </c>
      <c r="E174" s="201">
        <f t="shared" ref="E174:S174" si="46">SUM(E169:E173)</f>
        <v>14017</v>
      </c>
      <c r="F174" s="201">
        <f t="shared" si="46"/>
        <v>143388</v>
      </c>
      <c r="G174" s="201">
        <f t="shared" si="46"/>
        <v>82481</v>
      </c>
      <c r="H174" s="201">
        <f t="shared" si="46"/>
        <v>37395</v>
      </c>
      <c r="I174" s="201">
        <f t="shared" si="46"/>
        <v>31387</v>
      </c>
      <c r="J174" s="201">
        <f t="shared" si="46"/>
        <v>155190</v>
      </c>
      <c r="K174" s="201">
        <f t="shared" si="46"/>
        <v>46873</v>
      </c>
      <c r="L174" s="201">
        <f t="shared" si="46"/>
        <v>9867</v>
      </c>
      <c r="M174" s="201">
        <f t="shared" si="46"/>
        <v>1362</v>
      </c>
      <c r="N174" s="201">
        <f t="shared" si="46"/>
        <v>26637</v>
      </c>
      <c r="O174" s="201">
        <f t="shared" si="46"/>
        <v>30612</v>
      </c>
      <c r="P174" s="201">
        <f t="shared" si="46"/>
        <v>1238</v>
      </c>
      <c r="Q174" s="201">
        <f t="shared" si="46"/>
        <v>1321</v>
      </c>
      <c r="R174" s="201">
        <f t="shared" si="46"/>
        <v>3998</v>
      </c>
      <c r="S174" s="201">
        <f t="shared" si="46"/>
        <v>17435</v>
      </c>
      <c r="T174" s="201">
        <f>SUM(D174:S174)</f>
        <v>645611</v>
      </c>
      <c r="U174" s="201">
        <f t="shared" si="45"/>
        <v>1152225</v>
      </c>
    </row>
    <row r="175" spans="3:21" ht="13.8" hidden="1" thickBot="1" x14ac:dyDescent="0.3"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</row>
    <row r="176" spans="3:21" ht="13.8" hidden="1" customHeight="1" thickBot="1" x14ac:dyDescent="0.3">
      <c r="C176" s="195">
        <v>2025</v>
      </c>
      <c r="D176" s="333" t="s">
        <v>150</v>
      </c>
      <c r="E176" s="334"/>
      <c r="F176" s="334"/>
      <c r="G176" s="334"/>
      <c r="H176" s="334"/>
      <c r="I176" s="334"/>
      <c r="J176" s="334"/>
      <c r="K176" s="334"/>
      <c r="L176" s="334"/>
      <c r="M176" s="334"/>
      <c r="N176" s="334"/>
      <c r="O176" s="334"/>
      <c r="P176" s="334"/>
      <c r="Q176" s="334"/>
      <c r="R176" s="334"/>
      <c r="S176" s="334"/>
      <c r="T176" s="334"/>
      <c r="U176" s="335"/>
    </row>
    <row r="177" spans="3:21" ht="13.8" hidden="1" customHeight="1" thickBot="1" x14ac:dyDescent="0.3">
      <c r="C177" s="336" t="s">
        <v>12</v>
      </c>
      <c r="D177" s="339" t="s">
        <v>0</v>
      </c>
      <c r="E177" s="340"/>
      <c r="F177" s="340"/>
      <c r="G177" s="341"/>
      <c r="H177" s="339" t="s">
        <v>1</v>
      </c>
      <c r="I177" s="340"/>
      <c r="J177" s="340"/>
      <c r="K177" s="341"/>
      <c r="L177" s="339" t="s">
        <v>2</v>
      </c>
      <c r="M177" s="340"/>
      <c r="N177" s="340"/>
      <c r="O177" s="341"/>
      <c r="P177" s="339" t="s">
        <v>3</v>
      </c>
      <c r="Q177" s="340"/>
      <c r="R177" s="340"/>
      <c r="S177" s="341"/>
      <c r="T177" s="342" t="s">
        <v>4</v>
      </c>
      <c r="U177" s="342" t="s">
        <v>5</v>
      </c>
    </row>
    <row r="178" spans="3:21" ht="13.8" hidden="1" thickBot="1" x14ac:dyDescent="0.3">
      <c r="C178" s="337"/>
      <c r="D178" s="331" t="s">
        <v>6</v>
      </c>
      <c r="E178" s="332"/>
      <c r="F178" s="331" t="s">
        <v>7</v>
      </c>
      <c r="G178" s="332"/>
      <c r="H178" s="331" t="s">
        <v>6</v>
      </c>
      <c r="I178" s="332"/>
      <c r="J178" s="331" t="s">
        <v>7</v>
      </c>
      <c r="K178" s="332"/>
      <c r="L178" s="331" t="s">
        <v>6</v>
      </c>
      <c r="M178" s="332"/>
      <c r="N178" s="331" t="s">
        <v>7</v>
      </c>
      <c r="O178" s="332"/>
      <c r="P178" s="331" t="s">
        <v>6</v>
      </c>
      <c r="Q178" s="332"/>
      <c r="R178" s="331" t="s">
        <v>7</v>
      </c>
      <c r="S178" s="332"/>
      <c r="T178" s="343"/>
      <c r="U178" s="343"/>
    </row>
    <row r="179" spans="3:21" ht="13.8" hidden="1" thickBot="1" x14ac:dyDescent="0.3">
      <c r="C179" s="338"/>
      <c r="D179" s="196" t="s">
        <v>8</v>
      </c>
      <c r="E179" s="196" t="s">
        <v>9</v>
      </c>
      <c r="F179" s="196" t="s">
        <v>8</v>
      </c>
      <c r="G179" s="197" t="s">
        <v>9</v>
      </c>
      <c r="H179" s="196" t="s">
        <v>8</v>
      </c>
      <c r="I179" s="196" t="s">
        <v>9</v>
      </c>
      <c r="J179" s="196" t="s">
        <v>8</v>
      </c>
      <c r="K179" s="196" t="s">
        <v>9</v>
      </c>
      <c r="L179" s="196" t="s">
        <v>8</v>
      </c>
      <c r="M179" s="196" t="s">
        <v>9</v>
      </c>
      <c r="N179" s="196" t="s">
        <v>8</v>
      </c>
      <c r="O179" s="196" t="s">
        <v>9</v>
      </c>
      <c r="P179" s="196" t="s">
        <v>8</v>
      </c>
      <c r="Q179" s="196" t="s">
        <v>9</v>
      </c>
      <c r="R179" s="196" t="s">
        <v>8</v>
      </c>
      <c r="S179" s="196" t="s">
        <v>9</v>
      </c>
      <c r="T179" s="344"/>
      <c r="U179" s="344"/>
    </row>
    <row r="180" spans="3:21" hidden="1" x14ac:dyDescent="0.25">
      <c r="C180" s="198" t="s">
        <v>13</v>
      </c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>
        <f>SUM(D180:S180)</f>
        <v>0</v>
      </c>
      <c r="U180" s="232">
        <f>D180+E180+H180+I180+L180+M180+P180+Q180+(2*(F180+G180+J180+K180+N180+O180+R180+S180))</f>
        <v>0</v>
      </c>
    </row>
    <row r="181" spans="3:21" hidden="1" x14ac:dyDescent="0.25">
      <c r="C181" s="199" t="s">
        <v>14</v>
      </c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>
        <f t="shared" ref="T181:T184" si="47">SUM(D181:S181)</f>
        <v>0</v>
      </c>
      <c r="U181" s="233">
        <f t="shared" ref="U181:U185" si="48">D181+E181+H181+I181+L181+M181+P181+Q181+(2*(F181+G181+J181+K181+N181+O181+R181+S181))</f>
        <v>0</v>
      </c>
    </row>
    <row r="182" spans="3:21" hidden="1" x14ac:dyDescent="0.25">
      <c r="C182" s="199" t="s">
        <v>15</v>
      </c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>
        <f t="shared" si="47"/>
        <v>0</v>
      </c>
      <c r="U182" s="233">
        <f t="shared" si="48"/>
        <v>0</v>
      </c>
    </row>
    <row r="183" spans="3:21" hidden="1" x14ac:dyDescent="0.25">
      <c r="C183" s="199" t="s">
        <v>16</v>
      </c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>
        <f t="shared" si="47"/>
        <v>0</v>
      </c>
      <c r="U183" s="233">
        <f t="shared" si="48"/>
        <v>0</v>
      </c>
    </row>
    <row r="184" spans="3:21" ht="13.8" hidden="1" thickBot="1" x14ac:dyDescent="0.3">
      <c r="C184" s="199" t="s">
        <v>17</v>
      </c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  <c r="R184" s="234"/>
      <c r="S184" s="234"/>
      <c r="T184" s="233">
        <f t="shared" si="47"/>
        <v>0</v>
      </c>
      <c r="U184" s="233">
        <f t="shared" si="48"/>
        <v>0</v>
      </c>
    </row>
    <row r="185" spans="3:21" ht="13.8" hidden="1" thickBot="1" x14ac:dyDescent="0.3">
      <c r="C185" s="200" t="s">
        <v>10</v>
      </c>
      <c r="D185" s="201">
        <f>SUM(D180:D184)</f>
        <v>0</v>
      </c>
      <c r="E185" s="201">
        <f t="shared" ref="E185:S185" si="49">SUM(E180:E184)</f>
        <v>0</v>
      </c>
      <c r="F185" s="201">
        <f t="shared" si="49"/>
        <v>0</v>
      </c>
      <c r="G185" s="201">
        <f t="shared" si="49"/>
        <v>0</v>
      </c>
      <c r="H185" s="201">
        <f t="shared" si="49"/>
        <v>0</v>
      </c>
      <c r="I185" s="201">
        <f t="shared" si="49"/>
        <v>0</v>
      </c>
      <c r="J185" s="201">
        <f t="shared" si="49"/>
        <v>0</v>
      </c>
      <c r="K185" s="201">
        <f t="shared" si="49"/>
        <v>0</v>
      </c>
      <c r="L185" s="201">
        <f t="shared" si="49"/>
        <v>0</v>
      </c>
      <c r="M185" s="201">
        <f t="shared" si="49"/>
        <v>0</v>
      </c>
      <c r="N185" s="201">
        <f t="shared" si="49"/>
        <v>0</v>
      </c>
      <c r="O185" s="201">
        <f t="shared" si="49"/>
        <v>0</v>
      </c>
      <c r="P185" s="201">
        <f t="shared" si="49"/>
        <v>0</v>
      </c>
      <c r="Q185" s="201">
        <f t="shared" si="49"/>
        <v>0</v>
      </c>
      <c r="R185" s="201">
        <f t="shared" si="49"/>
        <v>0</v>
      </c>
      <c r="S185" s="201">
        <f t="shared" si="49"/>
        <v>0</v>
      </c>
      <c r="T185" s="201">
        <f>SUM(D185:S185)</f>
        <v>0</v>
      </c>
      <c r="U185" s="201">
        <f t="shared" si="48"/>
        <v>0</v>
      </c>
    </row>
    <row r="186" spans="3:21" ht="13.8" hidden="1" thickBot="1" x14ac:dyDescent="0.3">
      <c r="C186" s="225"/>
      <c r="D186" s="225"/>
      <c r="E186" s="225"/>
      <c r="F186" s="225"/>
      <c r="G186" s="225"/>
      <c r="H186" s="225"/>
      <c r="I186" s="225"/>
      <c r="J186" s="225"/>
      <c r="K186" s="225"/>
      <c r="L186" s="225"/>
      <c r="M186" s="225"/>
      <c r="N186" s="225"/>
      <c r="O186" s="225"/>
      <c r="P186" s="225"/>
      <c r="Q186" s="225"/>
      <c r="R186" s="225"/>
      <c r="S186" s="225"/>
      <c r="T186" s="225"/>
      <c r="U186" s="225"/>
    </row>
    <row r="187" spans="3:21" ht="13.8" hidden="1" customHeight="1" thickBot="1" x14ac:dyDescent="0.3">
      <c r="C187" s="333" t="s">
        <v>151</v>
      </c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4"/>
      <c r="T187" s="334"/>
      <c r="U187" s="335"/>
    </row>
    <row r="188" spans="3:21" ht="13.8" hidden="1" customHeight="1" thickBot="1" x14ac:dyDescent="0.3">
      <c r="C188" s="336" t="s">
        <v>12</v>
      </c>
      <c r="D188" s="339" t="s">
        <v>0</v>
      </c>
      <c r="E188" s="340"/>
      <c r="F188" s="340"/>
      <c r="G188" s="341"/>
      <c r="H188" s="339" t="s">
        <v>1</v>
      </c>
      <c r="I188" s="340"/>
      <c r="J188" s="340"/>
      <c r="K188" s="341"/>
      <c r="L188" s="339" t="s">
        <v>2</v>
      </c>
      <c r="M188" s="340"/>
      <c r="N188" s="340"/>
      <c r="O188" s="341"/>
      <c r="P188" s="339" t="s">
        <v>3</v>
      </c>
      <c r="Q188" s="340"/>
      <c r="R188" s="340"/>
      <c r="S188" s="341"/>
      <c r="T188" s="342" t="s">
        <v>4</v>
      </c>
      <c r="U188" s="342" t="s">
        <v>5</v>
      </c>
    </row>
    <row r="189" spans="3:21" ht="13.8" hidden="1" thickBot="1" x14ac:dyDescent="0.3">
      <c r="C189" s="337"/>
      <c r="D189" s="331" t="s">
        <v>6</v>
      </c>
      <c r="E189" s="332"/>
      <c r="F189" s="331" t="s">
        <v>7</v>
      </c>
      <c r="G189" s="332"/>
      <c r="H189" s="331" t="s">
        <v>6</v>
      </c>
      <c r="I189" s="332"/>
      <c r="J189" s="331" t="s">
        <v>7</v>
      </c>
      <c r="K189" s="332"/>
      <c r="L189" s="331" t="s">
        <v>6</v>
      </c>
      <c r="M189" s="332"/>
      <c r="N189" s="331" t="s">
        <v>7</v>
      </c>
      <c r="O189" s="332"/>
      <c r="P189" s="331" t="s">
        <v>6</v>
      </c>
      <c r="Q189" s="332"/>
      <c r="R189" s="331" t="s">
        <v>7</v>
      </c>
      <c r="S189" s="332"/>
      <c r="T189" s="343"/>
      <c r="U189" s="343"/>
    </row>
    <row r="190" spans="3:21" ht="13.8" hidden="1" thickBot="1" x14ac:dyDescent="0.3">
      <c r="C190" s="338"/>
      <c r="D190" s="196" t="s">
        <v>8</v>
      </c>
      <c r="E190" s="196" t="s">
        <v>9</v>
      </c>
      <c r="F190" s="196" t="s">
        <v>8</v>
      </c>
      <c r="G190" s="197" t="s">
        <v>9</v>
      </c>
      <c r="H190" s="196" t="s">
        <v>8</v>
      </c>
      <c r="I190" s="196" t="s">
        <v>9</v>
      </c>
      <c r="J190" s="196" t="s">
        <v>8</v>
      </c>
      <c r="K190" s="196" t="s">
        <v>9</v>
      </c>
      <c r="L190" s="196" t="s">
        <v>8</v>
      </c>
      <c r="M190" s="196" t="s">
        <v>9</v>
      </c>
      <c r="N190" s="196" t="s">
        <v>8</v>
      </c>
      <c r="O190" s="196" t="s">
        <v>9</v>
      </c>
      <c r="P190" s="196" t="s">
        <v>8</v>
      </c>
      <c r="Q190" s="196" t="s">
        <v>9</v>
      </c>
      <c r="R190" s="196" t="s">
        <v>8</v>
      </c>
      <c r="S190" s="196" t="s">
        <v>9</v>
      </c>
      <c r="T190" s="344"/>
      <c r="U190" s="344"/>
    </row>
    <row r="191" spans="3:21" hidden="1" x14ac:dyDescent="0.25">
      <c r="C191" s="198" t="s">
        <v>13</v>
      </c>
      <c r="D191" s="232">
        <f>D180-D169</f>
        <v>-3285</v>
      </c>
      <c r="E191" s="232">
        <f t="shared" ref="E191:S191" si="50">E180-E169</f>
        <v>-9366</v>
      </c>
      <c r="F191" s="232">
        <f t="shared" si="50"/>
        <v>-17705</v>
      </c>
      <c r="G191" s="232">
        <f t="shared" si="50"/>
        <v>-7415</v>
      </c>
      <c r="H191" s="232">
        <f t="shared" si="50"/>
        <v>-9087</v>
      </c>
      <c r="I191" s="232">
        <f t="shared" si="50"/>
        <v>-952</v>
      </c>
      <c r="J191" s="232">
        <f t="shared" si="50"/>
        <v>-11310</v>
      </c>
      <c r="K191" s="232">
        <f t="shared" si="50"/>
        <v>-13761</v>
      </c>
      <c r="L191" s="232">
        <f t="shared" si="50"/>
        <v>-7992</v>
      </c>
      <c r="M191" s="232">
        <f t="shared" si="50"/>
        <v>0</v>
      </c>
      <c r="N191" s="232">
        <f t="shared" si="50"/>
        <v>-19263</v>
      </c>
      <c r="O191" s="232">
        <f t="shared" si="50"/>
        <v>0</v>
      </c>
      <c r="P191" s="232">
        <f t="shared" si="50"/>
        <v>0</v>
      </c>
      <c r="Q191" s="232">
        <f t="shared" si="50"/>
        <v>0</v>
      </c>
      <c r="R191" s="232">
        <f t="shared" si="50"/>
        <v>0</v>
      </c>
      <c r="S191" s="232">
        <f t="shared" si="50"/>
        <v>0</v>
      </c>
      <c r="T191" s="232">
        <f>SUM(D191:S191)</f>
        <v>-100136</v>
      </c>
      <c r="U191" s="232">
        <f>D191+E191+H191+I191+L191+M191+P191+Q191+(2*(F191+G191+J191+K191+N191+O191+R191+S191))</f>
        <v>-169590</v>
      </c>
    </row>
    <row r="192" spans="3:21" hidden="1" x14ac:dyDescent="0.25">
      <c r="C192" s="199" t="s">
        <v>14</v>
      </c>
      <c r="D192" s="233">
        <f t="shared" ref="D192:S196" si="51">D181-D170</f>
        <v>-34595</v>
      </c>
      <c r="E192" s="233">
        <f t="shared" si="51"/>
        <v>-291</v>
      </c>
      <c r="F192" s="233">
        <f t="shared" si="51"/>
        <v>-120766</v>
      </c>
      <c r="G192" s="233">
        <f t="shared" si="51"/>
        <v>-27499</v>
      </c>
      <c r="H192" s="233">
        <f t="shared" si="51"/>
        <v>-23593</v>
      </c>
      <c r="I192" s="233">
        <f t="shared" si="51"/>
        <v>-4903</v>
      </c>
      <c r="J192" s="233">
        <f t="shared" si="51"/>
        <v>-93698</v>
      </c>
      <c r="K192" s="233">
        <f t="shared" si="51"/>
        <v>-32437</v>
      </c>
      <c r="L192" s="233">
        <f t="shared" si="51"/>
        <v>-1778</v>
      </c>
      <c r="M192" s="233">
        <f t="shared" si="51"/>
        <v>-223</v>
      </c>
      <c r="N192" s="233">
        <f t="shared" si="51"/>
        <v>-6669</v>
      </c>
      <c r="O192" s="233">
        <f t="shared" si="51"/>
        <v>-307</v>
      </c>
      <c r="P192" s="233">
        <f t="shared" si="51"/>
        <v>-834</v>
      </c>
      <c r="Q192" s="233">
        <f t="shared" si="51"/>
        <v>-1278</v>
      </c>
      <c r="R192" s="233">
        <f t="shared" si="51"/>
        <v>-2789</v>
      </c>
      <c r="S192" s="233">
        <f t="shared" si="51"/>
        <v>-17372</v>
      </c>
      <c r="T192" s="233">
        <f t="shared" ref="T192:T195" si="52">SUM(D192:S192)</f>
        <v>-369032</v>
      </c>
      <c r="U192" s="233">
        <f t="shared" ref="U192:U195" si="53">D192+E192+H192+I192+L192+M192+P192+Q192+(2*(F192+G192+J192+K192+N192+O192+R192+S192))</f>
        <v>-670569</v>
      </c>
    </row>
    <row r="193" spans="3:21" hidden="1" x14ac:dyDescent="0.25">
      <c r="C193" s="199" t="s">
        <v>15</v>
      </c>
      <c r="D193" s="233">
        <f t="shared" si="51"/>
        <v>-4324</v>
      </c>
      <c r="E193" s="233">
        <f t="shared" si="51"/>
        <v>-4342</v>
      </c>
      <c r="F193" s="233">
        <f t="shared" si="51"/>
        <v>-4538</v>
      </c>
      <c r="G193" s="233">
        <f t="shared" si="51"/>
        <v>-47548</v>
      </c>
      <c r="H193" s="233">
        <f t="shared" si="51"/>
        <v>-4703</v>
      </c>
      <c r="I193" s="233">
        <f t="shared" si="51"/>
        <v>-25532</v>
      </c>
      <c r="J193" s="233">
        <f t="shared" si="51"/>
        <v>-49891</v>
      </c>
      <c r="K193" s="233">
        <f t="shared" si="51"/>
        <v>-675</v>
      </c>
      <c r="L193" s="233">
        <f t="shared" si="51"/>
        <v>-97</v>
      </c>
      <c r="M193" s="233">
        <f t="shared" si="51"/>
        <v>-1139</v>
      </c>
      <c r="N193" s="233">
        <f t="shared" si="51"/>
        <v>-705</v>
      </c>
      <c r="O193" s="233">
        <f t="shared" si="51"/>
        <v>-30305</v>
      </c>
      <c r="P193" s="233">
        <f t="shared" si="51"/>
        <v>-171</v>
      </c>
      <c r="Q193" s="233">
        <f t="shared" si="51"/>
        <v>0</v>
      </c>
      <c r="R193" s="233">
        <f t="shared" si="51"/>
        <v>-259</v>
      </c>
      <c r="S193" s="233">
        <f t="shared" si="51"/>
        <v>0</v>
      </c>
      <c r="T193" s="233">
        <f t="shared" si="52"/>
        <v>-174229</v>
      </c>
      <c r="U193" s="233">
        <f t="shared" si="53"/>
        <v>-308150</v>
      </c>
    </row>
    <row r="194" spans="3:21" hidden="1" x14ac:dyDescent="0.25">
      <c r="C194" s="199" t="s">
        <v>16</v>
      </c>
      <c r="D194" s="233">
        <f t="shared" si="51"/>
        <v>0</v>
      </c>
      <c r="E194" s="233">
        <f t="shared" si="51"/>
        <v>0</v>
      </c>
      <c r="F194" s="233">
        <f t="shared" si="51"/>
        <v>0</v>
      </c>
      <c r="G194" s="233">
        <f t="shared" si="51"/>
        <v>0</v>
      </c>
      <c r="H194" s="233">
        <f t="shared" si="51"/>
        <v>0</v>
      </c>
      <c r="I194" s="233">
        <f t="shared" si="51"/>
        <v>0</v>
      </c>
      <c r="J194" s="233">
        <f t="shared" si="51"/>
        <v>0</v>
      </c>
      <c r="K194" s="233">
        <f t="shared" si="51"/>
        <v>0</v>
      </c>
      <c r="L194" s="233">
        <f t="shared" si="51"/>
        <v>0</v>
      </c>
      <c r="M194" s="233">
        <f t="shared" si="51"/>
        <v>0</v>
      </c>
      <c r="N194" s="233">
        <f t="shared" si="51"/>
        <v>0</v>
      </c>
      <c r="O194" s="233">
        <f t="shared" si="51"/>
        <v>0</v>
      </c>
      <c r="P194" s="233">
        <f t="shared" si="51"/>
        <v>0</v>
      </c>
      <c r="Q194" s="233">
        <f t="shared" si="51"/>
        <v>0</v>
      </c>
      <c r="R194" s="233">
        <f t="shared" si="51"/>
        <v>0</v>
      </c>
      <c r="S194" s="233">
        <f t="shared" si="51"/>
        <v>0</v>
      </c>
      <c r="T194" s="233">
        <f t="shared" si="52"/>
        <v>0</v>
      </c>
      <c r="U194" s="233">
        <f t="shared" si="53"/>
        <v>0</v>
      </c>
    </row>
    <row r="195" spans="3:21" ht="13.8" hidden="1" thickBot="1" x14ac:dyDescent="0.3">
      <c r="C195" s="199" t="s">
        <v>17</v>
      </c>
      <c r="D195" s="234">
        <f t="shared" si="51"/>
        <v>-206</v>
      </c>
      <c r="E195" s="234">
        <f t="shared" si="51"/>
        <v>-18</v>
      </c>
      <c r="F195" s="234">
        <f t="shared" si="51"/>
        <v>-379</v>
      </c>
      <c r="G195" s="234">
        <f t="shared" si="51"/>
        <v>-19</v>
      </c>
      <c r="H195" s="234">
        <f t="shared" si="51"/>
        <v>-12</v>
      </c>
      <c r="I195" s="234">
        <f t="shared" si="51"/>
        <v>0</v>
      </c>
      <c r="J195" s="234">
        <f t="shared" si="51"/>
        <v>-291</v>
      </c>
      <c r="K195" s="234">
        <f t="shared" si="51"/>
        <v>0</v>
      </c>
      <c r="L195" s="234">
        <f t="shared" si="51"/>
        <v>0</v>
      </c>
      <c r="M195" s="234">
        <f t="shared" si="51"/>
        <v>0</v>
      </c>
      <c r="N195" s="234">
        <f t="shared" si="51"/>
        <v>0</v>
      </c>
      <c r="O195" s="234">
        <f t="shared" si="51"/>
        <v>0</v>
      </c>
      <c r="P195" s="234">
        <f t="shared" si="51"/>
        <v>-233</v>
      </c>
      <c r="Q195" s="234">
        <f t="shared" si="51"/>
        <v>-43</v>
      </c>
      <c r="R195" s="234">
        <f t="shared" si="51"/>
        <v>-950</v>
      </c>
      <c r="S195" s="234">
        <f t="shared" si="51"/>
        <v>-63</v>
      </c>
      <c r="T195" s="233">
        <f t="shared" si="52"/>
        <v>-2214</v>
      </c>
      <c r="U195" s="233">
        <f t="shared" si="53"/>
        <v>-3916</v>
      </c>
    </row>
    <row r="196" spans="3:21" ht="13.8" hidden="1" thickBot="1" x14ac:dyDescent="0.3">
      <c r="C196" s="200" t="s">
        <v>10</v>
      </c>
      <c r="D196" s="201">
        <f>D185-D174</f>
        <v>-42410</v>
      </c>
      <c r="E196" s="201">
        <f t="shared" si="51"/>
        <v>-14017</v>
      </c>
      <c r="F196" s="201">
        <f t="shared" si="51"/>
        <v>-143388</v>
      </c>
      <c r="G196" s="201">
        <f t="shared" si="51"/>
        <v>-82481</v>
      </c>
      <c r="H196" s="201">
        <f t="shared" si="51"/>
        <v>-37395</v>
      </c>
      <c r="I196" s="201">
        <f t="shared" si="51"/>
        <v>-31387</v>
      </c>
      <c r="J196" s="201">
        <f t="shared" si="51"/>
        <v>-155190</v>
      </c>
      <c r="K196" s="201">
        <f t="shared" si="51"/>
        <v>-46873</v>
      </c>
      <c r="L196" s="201">
        <f t="shared" si="51"/>
        <v>-9867</v>
      </c>
      <c r="M196" s="201">
        <f t="shared" si="51"/>
        <v>-1362</v>
      </c>
      <c r="N196" s="201">
        <f t="shared" si="51"/>
        <v>-26637</v>
      </c>
      <c r="O196" s="201">
        <f t="shared" si="51"/>
        <v>-30612</v>
      </c>
      <c r="P196" s="201">
        <f t="shared" si="51"/>
        <v>-1238</v>
      </c>
      <c r="Q196" s="201">
        <f t="shared" si="51"/>
        <v>-1321</v>
      </c>
      <c r="R196" s="201">
        <f t="shared" si="51"/>
        <v>-3998</v>
      </c>
      <c r="S196" s="201">
        <f t="shared" si="51"/>
        <v>-17435</v>
      </c>
      <c r="T196" s="201">
        <f t="shared" ref="T196:U196" si="54">T185-T174</f>
        <v>-645611</v>
      </c>
      <c r="U196" s="201">
        <f t="shared" si="54"/>
        <v>-1152225</v>
      </c>
    </row>
    <row r="197" spans="3:21" ht="13.8" hidden="1" thickBot="1" x14ac:dyDescent="0.3">
      <c r="C197" s="225"/>
      <c r="D197" s="225"/>
      <c r="E197" s="225"/>
      <c r="F197" s="225"/>
      <c r="G197" s="225"/>
      <c r="H197" s="225"/>
      <c r="I197" s="225"/>
      <c r="J197" s="225"/>
      <c r="K197" s="225"/>
      <c r="L197" s="225"/>
      <c r="M197" s="225"/>
      <c r="N197" s="225"/>
      <c r="O197" s="225"/>
      <c r="P197" s="225"/>
      <c r="Q197" s="225"/>
      <c r="R197" s="225"/>
      <c r="S197" s="225"/>
      <c r="T197" s="225"/>
      <c r="U197" s="225"/>
    </row>
    <row r="198" spans="3:21" ht="13.8" hidden="1" customHeight="1" thickBot="1" x14ac:dyDescent="0.3">
      <c r="C198" s="333" t="s">
        <v>152</v>
      </c>
      <c r="D198" s="334"/>
      <c r="E198" s="334"/>
      <c r="F198" s="334"/>
      <c r="G198" s="334"/>
      <c r="H198" s="334"/>
      <c r="I198" s="334"/>
      <c r="J198" s="334"/>
      <c r="K198" s="334"/>
      <c r="L198" s="334"/>
      <c r="M198" s="334"/>
      <c r="N198" s="334"/>
      <c r="O198" s="334"/>
      <c r="P198" s="334"/>
      <c r="Q198" s="334"/>
      <c r="R198" s="334"/>
      <c r="S198" s="334"/>
      <c r="T198" s="334"/>
      <c r="U198" s="335"/>
    </row>
    <row r="199" spans="3:21" ht="13.8" hidden="1" customHeight="1" thickBot="1" x14ac:dyDescent="0.3">
      <c r="C199" s="336" t="s">
        <v>12</v>
      </c>
      <c r="D199" s="339" t="s">
        <v>0</v>
      </c>
      <c r="E199" s="340"/>
      <c r="F199" s="340"/>
      <c r="G199" s="341"/>
      <c r="H199" s="339" t="s">
        <v>1</v>
      </c>
      <c r="I199" s="340"/>
      <c r="J199" s="340"/>
      <c r="K199" s="341"/>
      <c r="L199" s="339" t="s">
        <v>2</v>
      </c>
      <c r="M199" s="340"/>
      <c r="N199" s="340"/>
      <c r="O199" s="341"/>
      <c r="P199" s="339" t="s">
        <v>3</v>
      </c>
      <c r="Q199" s="340"/>
      <c r="R199" s="340"/>
      <c r="S199" s="341"/>
      <c r="T199" s="342" t="s">
        <v>4</v>
      </c>
      <c r="U199" s="342" t="s">
        <v>5</v>
      </c>
    </row>
    <row r="200" spans="3:21" ht="13.8" hidden="1" thickBot="1" x14ac:dyDescent="0.3">
      <c r="C200" s="337"/>
      <c r="D200" s="331" t="s">
        <v>6</v>
      </c>
      <c r="E200" s="332"/>
      <c r="F200" s="331" t="s">
        <v>7</v>
      </c>
      <c r="G200" s="332"/>
      <c r="H200" s="331" t="s">
        <v>6</v>
      </c>
      <c r="I200" s="332"/>
      <c r="J200" s="331" t="s">
        <v>7</v>
      </c>
      <c r="K200" s="332"/>
      <c r="L200" s="331" t="s">
        <v>6</v>
      </c>
      <c r="M200" s="332"/>
      <c r="N200" s="331" t="s">
        <v>7</v>
      </c>
      <c r="O200" s="332"/>
      <c r="P200" s="331" t="s">
        <v>6</v>
      </c>
      <c r="Q200" s="332"/>
      <c r="R200" s="331" t="s">
        <v>7</v>
      </c>
      <c r="S200" s="332"/>
      <c r="T200" s="343"/>
      <c r="U200" s="343"/>
    </row>
    <row r="201" spans="3:21" ht="13.8" hidden="1" thickBot="1" x14ac:dyDescent="0.3">
      <c r="C201" s="338"/>
      <c r="D201" s="196" t="s">
        <v>8</v>
      </c>
      <c r="E201" s="196" t="s">
        <v>9</v>
      </c>
      <c r="F201" s="196" t="s">
        <v>8</v>
      </c>
      <c r="G201" s="197" t="s">
        <v>9</v>
      </c>
      <c r="H201" s="196" t="s">
        <v>8</v>
      </c>
      <c r="I201" s="196" t="s">
        <v>9</v>
      </c>
      <c r="J201" s="196" t="s">
        <v>8</v>
      </c>
      <c r="K201" s="196" t="s">
        <v>9</v>
      </c>
      <c r="L201" s="196" t="s">
        <v>8</v>
      </c>
      <c r="M201" s="196" t="s">
        <v>9</v>
      </c>
      <c r="N201" s="196" t="s">
        <v>8</v>
      </c>
      <c r="O201" s="196" t="s">
        <v>9</v>
      </c>
      <c r="P201" s="196" t="s">
        <v>8</v>
      </c>
      <c r="Q201" s="196" t="s">
        <v>9</v>
      </c>
      <c r="R201" s="196" t="s">
        <v>8</v>
      </c>
      <c r="S201" s="196" t="s">
        <v>9</v>
      </c>
      <c r="T201" s="344"/>
      <c r="U201" s="344"/>
    </row>
    <row r="202" spans="3:21" ht="13.8" hidden="1" thickBot="1" x14ac:dyDescent="0.3">
      <c r="C202" s="198" t="s">
        <v>13</v>
      </c>
      <c r="D202" s="235">
        <f>+D191/D169</f>
        <v>-1</v>
      </c>
      <c r="E202" s="235">
        <f t="shared" ref="E202:L202" si="55">+E191/E169</f>
        <v>-1</v>
      </c>
      <c r="F202" s="235">
        <f t="shared" si="55"/>
        <v>-1</v>
      </c>
      <c r="G202" s="235">
        <f t="shared" si="55"/>
        <v>-1</v>
      </c>
      <c r="H202" s="235">
        <f t="shared" si="55"/>
        <v>-1</v>
      </c>
      <c r="I202" s="235">
        <f t="shared" si="55"/>
        <v>-1</v>
      </c>
      <c r="J202" s="235">
        <f t="shared" si="55"/>
        <v>-1</v>
      </c>
      <c r="K202" s="235">
        <f t="shared" si="55"/>
        <v>-1</v>
      </c>
      <c r="L202" s="235">
        <f t="shared" si="55"/>
        <v>-1</v>
      </c>
      <c r="M202" s="235"/>
      <c r="N202" s="235">
        <f t="shared" ref="N202" si="56">+N191/N169</f>
        <v>-1</v>
      </c>
      <c r="O202" s="235"/>
      <c r="P202" s="235"/>
      <c r="Q202" s="235"/>
      <c r="R202" s="235"/>
      <c r="S202" s="235"/>
      <c r="T202" s="235">
        <f>+T191/T169</f>
        <v>-1</v>
      </c>
      <c r="U202" s="235">
        <f>+U191/U169</f>
        <v>-1</v>
      </c>
    </row>
    <row r="203" spans="3:21" ht="13.8" hidden="1" thickBot="1" x14ac:dyDescent="0.3">
      <c r="C203" s="199" t="s">
        <v>14</v>
      </c>
      <c r="D203" s="235">
        <f t="shared" ref="D203:U206" si="57">+D192/D170</f>
        <v>-1</v>
      </c>
      <c r="E203" s="235">
        <f t="shared" si="57"/>
        <v>-1</v>
      </c>
      <c r="F203" s="235">
        <f t="shared" si="57"/>
        <v>-1</v>
      </c>
      <c r="G203" s="235">
        <f t="shared" si="57"/>
        <v>-1</v>
      </c>
      <c r="H203" s="235">
        <f t="shared" si="57"/>
        <v>-1</v>
      </c>
      <c r="I203" s="235">
        <f t="shared" si="57"/>
        <v>-1</v>
      </c>
      <c r="J203" s="235">
        <f t="shared" si="57"/>
        <v>-1</v>
      </c>
      <c r="K203" s="235">
        <f t="shared" si="57"/>
        <v>-1</v>
      </c>
      <c r="L203" s="235">
        <f t="shared" si="57"/>
        <v>-1</v>
      </c>
      <c r="M203" s="235">
        <f t="shared" si="57"/>
        <v>-1</v>
      </c>
      <c r="N203" s="235">
        <f t="shared" si="57"/>
        <v>-1</v>
      </c>
      <c r="O203" s="235">
        <f t="shared" si="57"/>
        <v>-1</v>
      </c>
      <c r="P203" s="235">
        <f t="shared" si="57"/>
        <v>-1</v>
      </c>
      <c r="Q203" s="235">
        <f t="shared" si="57"/>
        <v>-1</v>
      </c>
      <c r="R203" s="235">
        <f t="shared" si="57"/>
        <v>-1</v>
      </c>
      <c r="S203" s="235">
        <f t="shared" si="57"/>
        <v>-1</v>
      </c>
      <c r="T203" s="236">
        <f t="shared" si="57"/>
        <v>-1</v>
      </c>
      <c r="U203" s="236">
        <f t="shared" si="57"/>
        <v>-1</v>
      </c>
    </row>
    <row r="204" spans="3:21" ht="13.8" hidden="1" thickBot="1" x14ac:dyDescent="0.3">
      <c r="C204" s="199" t="s">
        <v>15</v>
      </c>
      <c r="D204" s="235">
        <f t="shared" si="57"/>
        <v>-1</v>
      </c>
      <c r="E204" s="235">
        <f t="shared" si="57"/>
        <v>-1</v>
      </c>
      <c r="F204" s="235">
        <f t="shared" si="57"/>
        <v>-1</v>
      </c>
      <c r="G204" s="235">
        <f t="shared" si="57"/>
        <v>-1</v>
      </c>
      <c r="H204" s="235">
        <f t="shared" si="57"/>
        <v>-1</v>
      </c>
      <c r="I204" s="235">
        <f t="shared" si="57"/>
        <v>-1</v>
      </c>
      <c r="J204" s="235">
        <f t="shared" si="57"/>
        <v>-1</v>
      </c>
      <c r="K204" s="235">
        <f t="shared" si="57"/>
        <v>-1</v>
      </c>
      <c r="L204" s="235">
        <f t="shared" si="57"/>
        <v>-1</v>
      </c>
      <c r="M204" s="235">
        <f t="shared" si="57"/>
        <v>-1</v>
      </c>
      <c r="N204" s="235">
        <f t="shared" si="57"/>
        <v>-1</v>
      </c>
      <c r="O204" s="235">
        <f t="shared" si="57"/>
        <v>-1</v>
      </c>
      <c r="P204" s="235">
        <f t="shared" si="57"/>
        <v>-1</v>
      </c>
      <c r="Q204" s="235" t="e">
        <f t="shared" si="57"/>
        <v>#DIV/0!</v>
      </c>
      <c r="R204" s="235">
        <f t="shared" si="57"/>
        <v>-1</v>
      </c>
      <c r="S204" s="235" t="e">
        <f t="shared" si="57"/>
        <v>#DIV/0!</v>
      </c>
      <c r="T204" s="236">
        <f t="shared" si="57"/>
        <v>-1</v>
      </c>
      <c r="U204" s="236">
        <f t="shared" si="57"/>
        <v>-1</v>
      </c>
    </row>
    <row r="205" spans="3:21" ht="13.8" hidden="1" thickBot="1" x14ac:dyDescent="0.3">
      <c r="C205" s="199" t="s">
        <v>16</v>
      </c>
      <c r="D205" s="235"/>
      <c r="E205" s="235"/>
      <c r="F205" s="235"/>
      <c r="G205" s="235"/>
      <c r="H205" s="235"/>
      <c r="I205" s="235"/>
      <c r="J205" s="235"/>
      <c r="K205" s="235"/>
      <c r="L205" s="235"/>
      <c r="M205" s="235"/>
      <c r="N205" s="235"/>
      <c r="O205" s="235"/>
      <c r="P205" s="235" t="e">
        <f t="shared" si="57"/>
        <v>#DIV/0!</v>
      </c>
      <c r="Q205" s="235" t="e">
        <f t="shared" si="57"/>
        <v>#DIV/0!</v>
      </c>
      <c r="R205" s="235"/>
      <c r="S205" s="235"/>
      <c r="T205" s="236" t="e">
        <f t="shared" si="57"/>
        <v>#DIV/0!</v>
      </c>
      <c r="U205" s="236" t="e">
        <f t="shared" si="57"/>
        <v>#DIV/0!</v>
      </c>
    </row>
    <row r="206" spans="3:21" ht="13.8" hidden="1" thickBot="1" x14ac:dyDescent="0.3">
      <c r="C206" s="199" t="s">
        <v>17</v>
      </c>
      <c r="D206" s="235">
        <f t="shared" ref="D206" si="58">+D195/D173</f>
        <v>-1</v>
      </c>
      <c r="E206" s="235"/>
      <c r="F206" s="235">
        <f t="shared" ref="F206:H206" si="59">+F195/F173</f>
        <v>-1</v>
      </c>
      <c r="G206" s="235">
        <f t="shared" si="59"/>
        <v>-1</v>
      </c>
      <c r="H206" s="235">
        <f t="shared" si="59"/>
        <v>-1</v>
      </c>
      <c r="I206" s="235"/>
      <c r="J206" s="235">
        <f t="shared" ref="J206" si="60">+J195/J173</f>
        <v>-1</v>
      </c>
      <c r="K206" s="235"/>
      <c r="L206" s="235"/>
      <c r="M206" s="235"/>
      <c r="N206" s="235"/>
      <c r="O206" s="235"/>
      <c r="P206" s="235">
        <f t="shared" si="57"/>
        <v>-1</v>
      </c>
      <c r="Q206" s="235">
        <f t="shared" si="57"/>
        <v>-1</v>
      </c>
      <c r="R206" s="235">
        <f t="shared" si="57"/>
        <v>-1</v>
      </c>
      <c r="S206" s="235">
        <f t="shared" si="57"/>
        <v>-1</v>
      </c>
      <c r="T206" s="237">
        <f t="shared" si="57"/>
        <v>-1</v>
      </c>
      <c r="U206" s="237">
        <f t="shared" si="57"/>
        <v>-1</v>
      </c>
    </row>
    <row r="207" spans="3:21" ht="13.8" hidden="1" thickBot="1" x14ac:dyDescent="0.3">
      <c r="C207" s="200" t="s">
        <v>10</v>
      </c>
      <c r="D207" s="202">
        <f>+D196/D174</f>
        <v>-1</v>
      </c>
      <c r="E207" s="202">
        <f t="shared" ref="E207:U207" si="61">+E196/E174</f>
        <v>-1</v>
      </c>
      <c r="F207" s="202">
        <f t="shared" si="61"/>
        <v>-1</v>
      </c>
      <c r="G207" s="202">
        <f t="shared" si="61"/>
        <v>-1</v>
      </c>
      <c r="H207" s="202">
        <f t="shared" si="61"/>
        <v>-1</v>
      </c>
      <c r="I207" s="202">
        <f t="shared" si="61"/>
        <v>-1</v>
      </c>
      <c r="J207" s="202">
        <f t="shared" si="61"/>
        <v>-1</v>
      </c>
      <c r="K207" s="202">
        <f t="shared" si="61"/>
        <v>-1</v>
      </c>
      <c r="L207" s="202">
        <f t="shared" si="61"/>
        <v>-1</v>
      </c>
      <c r="M207" s="202">
        <f t="shared" si="61"/>
        <v>-1</v>
      </c>
      <c r="N207" s="202">
        <f t="shared" si="61"/>
        <v>-1</v>
      </c>
      <c r="O207" s="202">
        <f t="shared" si="61"/>
        <v>-1</v>
      </c>
      <c r="P207" s="202">
        <f t="shared" si="61"/>
        <v>-1</v>
      </c>
      <c r="Q207" s="202">
        <f t="shared" si="61"/>
        <v>-1</v>
      </c>
      <c r="R207" s="202">
        <f t="shared" si="61"/>
        <v>-1</v>
      </c>
      <c r="S207" s="202">
        <f t="shared" si="61"/>
        <v>-1</v>
      </c>
      <c r="T207" s="202">
        <f t="shared" si="61"/>
        <v>-1</v>
      </c>
      <c r="U207" s="202">
        <f t="shared" si="61"/>
        <v>-1</v>
      </c>
    </row>
    <row r="208" spans="3:21" hidden="1" x14ac:dyDescent="0.25"/>
    <row r="210" spans="3:23" x14ac:dyDescent="0.25">
      <c r="C210" s="126" t="s">
        <v>19</v>
      </c>
      <c r="D210" s="127"/>
      <c r="E210" s="127"/>
      <c r="F210" s="127"/>
      <c r="G210" s="127"/>
      <c r="H210" s="65">
        <f>+(D248+F248+H248+J248)/(+D226+F226+H226+J226)</f>
        <v>7.3221933553244717E-2</v>
      </c>
      <c r="I210" s="106"/>
      <c r="J210" s="322" t="s">
        <v>153</v>
      </c>
      <c r="K210" s="323"/>
      <c r="L210" s="323"/>
      <c r="M210" s="323"/>
      <c r="N210" s="323"/>
      <c r="O210" s="323"/>
      <c r="P210" s="323"/>
      <c r="Q210" s="323"/>
      <c r="R210" s="323"/>
      <c r="S210" s="323"/>
      <c r="T210" s="323"/>
      <c r="U210" s="324"/>
    </row>
    <row r="211" spans="3:23" x14ac:dyDescent="0.25">
      <c r="C211" s="128" t="s">
        <v>20</v>
      </c>
      <c r="D211" s="129"/>
      <c r="E211" s="129"/>
      <c r="F211" s="129"/>
      <c r="G211" s="129"/>
      <c r="H211" s="66">
        <f>+((D248+H248)+2*(F248+J248))/((D226+H226)+2*(F226+J226))</f>
        <v>8.3849190730072395E-2</v>
      </c>
      <c r="I211" s="106"/>
      <c r="J211" s="325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7"/>
    </row>
    <row r="212" spans="3:23" x14ac:dyDescent="0.25">
      <c r="C212" s="130" t="s">
        <v>21</v>
      </c>
      <c r="D212" s="131"/>
      <c r="E212" s="131"/>
      <c r="F212" s="131"/>
      <c r="G212" s="131"/>
      <c r="H212" s="67">
        <f>+(E248+G248+I248+K248+M248+O248+Q248+S248)/+(E226+G226+I226+K226+M226+O226+Q226+S226)</f>
        <v>0.19370701216403804</v>
      </c>
      <c r="I212" s="106"/>
      <c r="J212" s="325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7"/>
    </row>
    <row r="213" spans="3:23" x14ac:dyDescent="0.25">
      <c r="C213" s="128" t="s">
        <v>18</v>
      </c>
      <c r="D213" s="129"/>
      <c r="E213" s="129"/>
      <c r="F213" s="129"/>
      <c r="G213" s="129"/>
      <c r="H213" s="66">
        <f>+(L248+M248+N248+O248)/+(L226+M226+N226+O226)</f>
        <v>0.31345693395836965</v>
      </c>
      <c r="I213" s="106"/>
      <c r="J213" s="322" t="s">
        <v>143</v>
      </c>
      <c r="K213" s="323"/>
      <c r="L213" s="323"/>
      <c r="M213" s="323"/>
      <c r="N213" s="323"/>
      <c r="O213" s="323"/>
      <c r="P213" s="323"/>
      <c r="Q213" s="323"/>
      <c r="R213" s="323"/>
      <c r="S213" s="323"/>
      <c r="T213" s="323"/>
      <c r="U213" s="324"/>
    </row>
    <row r="214" spans="3:23" x14ac:dyDescent="0.25">
      <c r="C214" s="128" t="s">
        <v>23</v>
      </c>
      <c r="D214" s="68"/>
      <c r="E214" s="68"/>
      <c r="F214" s="68"/>
      <c r="G214" s="68"/>
      <c r="H214" s="66">
        <f>+(P248+Q248+R248+S248)/(P226+Q226+R226+S226)</f>
        <v>-0.1682282476327758</v>
      </c>
      <c r="I214" s="106"/>
      <c r="J214" s="325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7"/>
    </row>
    <row r="215" spans="3:23" x14ac:dyDescent="0.25">
      <c r="C215" s="132" t="s">
        <v>22</v>
      </c>
      <c r="D215" s="133"/>
      <c r="E215" s="133"/>
      <c r="F215" s="133"/>
      <c r="G215" s="133"/>
      <c r="H215" s="69">
        <f>+U248/U226</f>
        <v>0.12823705930597118</v>
      </c>
      <c r="I215" s="106"/>
      <c r="J215" s="328"/>
      <c r="K215" s="329"/>
      <c r="L215" s="329"/>
      <c r="M215" s="329"/>
      <c r="N215" s="329"/>
      <c r="O215" s="329"/>
      <c r="P215" s="329"/>
      <c r="Q215" s="329"/>
      <c r="R215" s="329"/>
      <c r="S215" s="329"/>
      <c r="T215" s="329"/>
      <c r="U215" s="330"/>
    </row>
    <row r="216" spans="3:23" ht="13.8" thickBot="1" x14ac:dyDescent="0.3"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</row>
    <row r="217" spans="3:23" ht="13.8" thickBot="1" x14ac:dyDescent="0.3">
      <c r="C217" s="70">
        <v>2024</v>
      </c>
      <c r="D217" s="308" t="s">
        <v>154</v>
      </c>
      <c r="E217" s="309"/>
      <c r="F217" s="309"/>
      <c r="G217" s="309"/>
      <c r="H217" s="309"/>
      <c r="I217" s="309"/>
      <c r="J217" s="309"/>
      <c r="K217" s="309"/>
      <c r="L217" s="309"/>
      <c r="M217" s="309"/>
      <c r="N217" s="309"/>
      <c r="O217" s="309"/>
      <c r="P217" s="309"/>
      <c r="Q217" s="309"/>
      <c r="R217" s="309"/>
      <c r="S217" s="309"/>
      <c r="T217" s="309"/>
      <c r="U217" s="310"/>
    </row>
    <row r="218" spans="3:23" ht="13.8" thickBot="1" x14ac:dyDescent="0.3">
      <c r="C218" s="311" t="s">
        <v>12</v>
      </c>
      <c r="D218" s="313" t="s">
        <v>0</v>
      </c>
      <c r="E218" s="314"/>
      <c r="F218" s="314"/>
      <c r="G218" s="315"/>
      <c r="H218" s="316" t="s">
        <v>1</v>
      </c>
      <c r="I218" s="317"/>
      <c r="J218" s="317"/>
      <c r="K218" s="318"/>
      <c r="L218" s="316" t="s">
        <v>2</v>
      </c>
      <c r="M218" s="317"/>
      <c r="N218" s="317"/>
      <c r="O218" s="318"/>
      <c r="P218" s="316" t="s">
        <v>3</v>
      </c>
      <c r="Q218" s="317"/>
      <c r="R218" s="317"/>
      <c r="S218" s="318"/>
      <c r="T218" s="319" t="s">
        <v>4</v>
      </c>
      <c r="U218" s="319" t="s">
        <v>5</v>
      </c>
    </row>
    <row r="219" spans="3:23" ht="13.8" thickBot="1" x14ac:dyDescent="0.3">
      <c r="C219" s="311"/>
      <c r="D219" s="306" t="s">
        <v>6</v>
      </c>
      <c r="E219" s="307"/>
      <c r="F219" s="306" t="s">
        <v>7</v>
      </c>
      <c r="G219" s="307"/>
      <c r="H219" s="306" t="s">
        <v>6</v>
      </c>
      <c r="I219" s="307"/>
      <c r="J219" s="306" t="s">
        <v>7</v>
      </c>
      <c r="K219" s="307"/>
      <c r="L219" s="306" t="s">
        <v>6</v>
      </c>
      <c r="M219" s="307"/>
      <c r="N219" s="306" t="s">
        <v>7</v>
      </c>
      <c r="O219" s="307"/>
      <c r="P219" s="306" t="s">
        <v>6</v>
      </c>
      <c r="Q219" s="307"/>
      <c r="R219" s="306" t="s">
        <v>7</v>
      </c>
      <c r="S219" s="307"/>
      <c r="T219" s="320"/>
      <c r="U219" s="320"/>
    </row>
    <row r="220" spans="3:23" ht="13.8" thickBot="1" x14ac:dyDescent="0.3">
      <c r="C220" s="312"/>
      <c r="D220" s="71" t="s">
        <v>8</v>
      </c>
      <c r="E220" s="71" t="s">
        <v>9</v>
      </c>
      <c r="F220" s="71" t="s">
        <v>8</v>
      </c>
      <c r="G220" s="72" t="s">
        <v>9</v>
      </c>
      <c r="H220" s="71" t="s">
        <v>8</v>
      </c>
      <c r="I220" s="71" t="s">
        <v>9</v>
      </c>
      <c r="J220" s="71" t="s">
        <v>8</v>
      </c>
      <c r="K220" s="71" t="s">
        <v>9</v>
      </c>
      <c r="L220" s="71" t="s">
        <v>8</v>
      </c>
      <c r="M220" s="71" t="s">
        <v>9</v>
      </c>
      <c r="N220" s="71" t="s">
        <v>8</v>
      </c>
      <c r="O220" s="71" t="s">
        <v>9</v>
      </c>
      <c r="P220" s="71" t="s">
        <v>8</v>
      </c>
      <c r="Q220" s="71" t="s">
        <v>9</v>
      </c>
      <c r="R220" s="71" t="s">
        <v>8</v>
      </c>
      <c r="S220" s="71" t="s">
        <v>9</v>
      </c>
      <c r="T220" s="321"/>
      <c r="U220" s="321"/>
      <c r="W220" s="134"/>
    </row>
    <row r="221" spans="3:23" x14ac:dyDescent="0.25">
      <c r="C221" s="73" t="s">
        <v>13</v>
      </c>
      <c r="D221" s="135">
        <f>D13+D65</f>
        <v>8664</v>
      </c>
      <c r="E221" s="135">
        <f t="shared" ref="E221:S221" si="62">E13+E65</f>
        <v>15910</v>
      </c>
      <c r="F221" s="135">
        <f t="shared" si="62"/>
        <v>40147</v>
      </c>
      <c r="G221" s="135">
        <f t="shared" si="62"/>
        <v>13239</v>
      </c>
      <c r="H221" s="135">
        <f t="shared" si="62"/>
        <v>19306</v>
      </c>
      <c r="I221" s="135">
        <f t="shared" si="62"/>
        <v>4933</v>
      </c>
      <c r="J221" s="135">
        <f t="shared" si="62"/>
        <v>23023</v>
      </c>
      <c r="K221" s="135">
        <f t="shared" si="62"/>
        <v>37060</v>
      </c>
      <c r="L221" s="135">
        <f t="shared" si="62"/>
        <v>17295</v>
      </c>
      <c r="M221" s="135">
        <f t="shared" si="62"/>
        <v>0</v>
      </c>
      <c r="N221" s="135">
        <f t="shared" si="62"/>
        <v>35766</v>
      </c>
      <c r="O221" s="135">
        <f t="shared" si="62"/>
        <v>0</v>
      </c>
      <c r="P221" s="135">
        <f t="shared" si="62"/>
        <v>0</v>
      </c>
      <c r="Q221" s="135">
        <f t="shared" si="62"/>
        <v>0</v>
      </c>
      <c r="R221" s="135">
        <f t="shared" si="62"/>
        <v>0</v>
      </c>
      <c r="S221" s="135">
        <f t="shared" si="62"/>
        <v>0</v>
      </c>
      <c r="T221" s="103">
        <f t="shared" ref="T221:U221" si="63">T13+T65+T117+T169</f>
        <v>412813</v>
      </c>
      <c r="U221" s="103">
        <f t="shared" si="63"/>
        <v>702213</v>
      </c>
      <c r="W221" s="134"/>
    </row>
    <row r="222" spans="3:23" x14ac:dyDescent="0.25">
      <c r="C222" s="74" t="s">
        <v>14</v>
      </c>
      <c r="D222" s="104">
        <f t="shared" ref="D222:S222" si="64">D14+D66</f>
        <v>68458</v>
      </c>
      <c r="E222" s="104">
        <f t="shared" si="64"/>
        <v>824</v>
      </c>
      <c r="F222" s="104">
        <f t="shared" si="64"/>
        <v>198865</v>
      </c>
      <c r="G222" s="104">
        <f t="shared" si="64"/>
        <v>48879</v>
      </c>
      <c r="H222" s="104">
        <f t="shared" si="64"/>
        <v>40959</v>
      </c>
      <c r="I222" s="104">
        <f t="shared" si="64"/>
        <v>24549</v>
      </c>
      <c r="J222" s="104">
        <f t="shared" si="64"/>
        <v>173187</v>
      </c>
      <c r="K222" s="104">
        <f t="shared" si="64"/>
        <v>67707</v>
      </c>
      <c r="L222" s="104">
        <f t="shared" si="64"/>
        <v>2616</v>
      </c>
      <c r="M222" s="104">
        <f t="shared" si="64"/>
        <v>189</v>
      </c>
      <c r="N222" s="104">
        <f t="shared" si="64"/>
        <v>8970</v>
      </c>
      <c r="O222" s="104">
        <f t="shared" si="64"/>
        <v>6769</v>
      </c>
      <c r="P222" s="104">
        <f t="shared" si="64"/>
        <v>2719</v>
      </c>
      <c r="Q222" s="104">
        <f t="shared" si="64"/>
        <v>1367</v>
      </c>
      <c r="R222" s="104">
        <f t="shared" si="64"/>
        <v>7649</v>
      </c>
      <c r="S222" s="104">
        <f t="shared" si="64"/>
        <v>24469</v>
      </c>
      <c r="T222" s="104">
        <f t="shared" ref="T222:U225" si="65">T14+T66+T118+T170</f>
        <v>1452235</v>
      </c>
      <c r="U222" s="104">
        <f t="shared" si="65"/>
        <v>2628600</v>
      </c>
    </row>
    <row r="223" spans="3:23" x14ac:dyDescent="0.25">
      <c r="C223" s="75" t="s">
        <v>15</v>
      </c>
      <c r="D223" s="104">
        <f t="shared" ref="D223:S223" si="66">D15+D67</f>
        <v>8429</v>
      </c>
      <c r="E223" s="104">
        <f t="shared" si="66"/>
        <v>801</v>
      </c>
      <c r="F223" s="104">
        <f t="shared" si="66"/>
        <v>15105</v>
      </c>
      <c r="G223" s="104">
        <f t="shared" si="66"/>
        <v>94449</v>
      </c>
      <c r="H223" s="104">
        <f t="shared" si="66"/>
        <v>7797</v>
      </c>
      <c r="I223" s="104">
        <f t="shared" si="66"/>
        <v>2158</v>
      </c>
      <c r="J223" s="104">
        <f t="shared" si="66"/>
        <v>141854</v>
      </c>
      <c r="K223" s="104">
        <f t="shared" si="66"/>
        <v>1670</v>
      </c>
      <c r="L223" s="104">
        <f t="shared" si="66"/>
        <v>87</v>
      </c>
      <c r="M223" s="104">
        <f t="shared" si="66"/>
        <v>2059</v>
      </c>
      <c r="N223" s="104">
        <f t="shared" si="66"/>
        <v>921</v>
      </c>
      <c r="O223" s="104">
        <f t="shared" si="66"/>
        <v>34335</v>
      </c>
      <c r="P223" s="104">
        <f t="shared" si="66"/>
        <v>329</v>
      </c>
      <c r="Q223" s="104">
        <f t="shared" si="66"/>
        <v>404</v>
      </c>
      <c r="R223" s="104">
        <f t="shared" si="66"/>
        <v>356</v>
      </c>
      <c r="S223" s="104">
        <f t="shared" si="66"/>
        <v>516</v>
      </c>
      <c r="T223" s="104">
        <f t="shared" si="65"/>
        <v>636483</v>
      </c>
      <c r="U223" s="104">
        <f t="shared" si="65"/>
        <v>1199346</v>
      </c>
    </row>
    <row r="224" spans="3:23" x14ac:dyDescent="0.25">
      <c r="C224" s="75" t="s">
        <v>16</v>
      </c>
      <c r="D224" s="104">
        <f t="shared" ref="D224:S224" si="67">D16+D68</f>
        <v>0</v>
      </c>
      <c r="E224" s="104">
        <f t="shared" si="67"/>
        <v>0</v>
      </c>
      <c r="F224" s="104">
        <f t="shared" si="67"/>
        <v>0</v>
      </c>
      <c r="G224" s="104">
        <f t="shared" si="67"/>
        <v>0</v>
      </c>
      <c r="H224" s="104">
        <f t="shared" si="67"/>
        <v>0</v>
      </c>
      <c r="I224" s="104">
        <f t="shared" si="67"/>
        <v>0</v>
      </c>
      <c r="J224" s="104">
        <f t="shared" si="67"/>
        <v>0</v>
      </c>
      <c r="K224" s="104">
        <f t="shared" si="67"/>
        <v>0</v>
      </c>
      <c r="L224" s="104">
        <f t="shared" si="67"/>
        <v>0</v>
      </c>
      <c r="M224" s="104">
        <f t="shared" si="67"/>
        <v>0</v>
      </c>
      <c r="N224" s="104">
        <f t="shared" si="67"/>
        <v>0</v>
      </c>
      <c r="O224" s="104">
        <f t="shared" si="67"/>
        <v>0</v>
      </c>
      <c r="P224" s="104">
        <f t="shared" si="67"/>
        <v>0</v>
      </c>
      <c r="Q224" s="104">
        <f t="shared" si="67"/>
        <v>0</v>
      </c>
      <c r="R224" s="104">
        <f t="shared" si="67"/>
        <v>0</v>
      </c>
      <c r="S224" s="104">
        <f t="shared" si="67"/>
        <v>0</v>
      </c>
      <c r="T224" s="104">
        <f t="shared" si="65"/>
        <v>0</v>
      </c>
      <c r="U224" s="104">
        <f t="shared" si="65"/>
        <v>0</v>
      </c>
    </row>
    <row r="225" spans="3:21" ht="13.8" thickBot="1" x14ac:dyDescent="0.3">
      <c r="C225" s="74" t="s">
        <v>17</v>
      </c>
      <c r="D225" s="136">
        <f t="shared" ref="D225:S225" si="68">D17+D69</f>
        <v>311</v>
      </c>
      <c r="E225" s="136">
        <f t="shared" si="68"/>
        <v>1</v>
      </c>
      <c r="F225" s="136">
        <f t="shared" si="68"/>
        <v>693</v>
      </c>
      <c r="G225" s="136">
        <f t="shared" si="68"/>
        <v>0</v>
      </c>
      <c r="H225" s="136">
        <f t="shared" si="68"/>
        <v>374</v>
      </c>
      <c r="I225" s="136">
        <f t="shared" si="68"/>
        <v>0</v>
      </c>
      <c r="J225" s="136">
        <f t="shared" si="68"/>
        <v>705</v>
      </c>
      <c r="K225" s="136">
        <f t="shared" si="68"/>
        <v>0</v>
      </c>
      <c r="L225" s="136">
        <f t="shared" si="68"/>
        <v>0</v>
      </c>
      <c r="M225" s="136">
        <f t="shared" si="68"/>
        <v>0</v>
      </c>
      <c r="N225" s="136">
        <f t="shared" si="68"/>
        <v>0</v>
      </c>
      <c r="O225" s="136">
        <f t="shared" si="68"/>
        <v>0</v>
      </c>
      <c r="P225" s="136">
        <f t="shared" si="68"/>
        <v>585</v>
      </c>
      <c r="Q225" s="136">
        <f t="shared" si="68"/>
        <v>76</v>
      </c>
      <c r="R225" s="136">
        <f t="shared" si="68"/>
        <v>1610</v>
      </c>
      <c r="S225" s="136">
        <f t="shared" si="68"/>
        <v>157</v>
      </c>
      <c r="T225" s="104">
        <f t="shared" si="65"/>
        <v>8649</v>
      </c>
      <c r="U225" s="104">
        <f t="shared" si="65"/>
        <v>15034</v>
      </c>
    </row>
    <row r="226" spans="3:21" ht="13.8" thickBot="1" x14ac:dyDescent="0.3">
      <c r="C226" s="76" t="s">
        <v>10</v>
      </c>
      <c r="D226" s="77">
        <f>SUM(D221:D225)</f>
        <v>85862</v>
      </c>
      <c r="E226" s="77">
        <f t="shared" ref="E226:S226" si="69">SUM(E221:E225)</f>
        <v>17536</v>
      </c>
      <c r="F226" s="77">
        <f t="shared" si="69"/>
        <v>254810</v>
      </c>
      <c r="G226" s="77">
        <f t="shared" si="69"/>
        <v>156567</v>
      </c>
      <c r="H226" s="77">
        <f t="shared" si="69"/>
        <v>68436</v>
      </c>
      <c r="I226" s="77">
        <f t="shared" si="69"/>
        <v>31640</v>
      </c>
      <c r="J226" s="77">
        <f t="shared" si="69"/>
        <v>338769</v>
      </c>
      <c r="K226" s="77">
        <f t="shared" si="69"/>
        <v>106437</v>
      </c>
      <c r="L226" s="77">
        <f t="shared" si="69"/>
        <v>19998</v>
      </c>
      <c r="M226" s="77">
        <f t="shared" si="69"/>
        <v>2248</v>
      </c>
      <c r="N226" s="77">
        <f t="shared" si="69"/>
        <v>45657</v>
      </c>
      <c r="O226" s="77">
        <f t="shared" si="69"/>
        <v>41104</v>
      </c>
      <c r="P226" s="77">
        <f t="shared" si="69"/>
        <v>3633</v>
      </c>
      <c r="Q226" s="77">
        <f t="shared" si="69"/>
        <v>1847</v>
      </c>
      <c r="R226" s="77">
        <f t="shared" si="69"/>
        <v>9615</v>
      </c>
      <c r="S226" s="77">
        <f t="shared" si="69"/>
        <v>25142</v>
      </c>
      <c r="T226" s="77">
        <f>SUM(D226:S226)</f>
        <v>1209301</v>
      </c>
      <c r="U226" s="77">
        <f t="shared" ref="U226" si="70">D226+E226+H226+I226+L226+M226+P226+Q226+(2*(F226+G226+J226+K226+N226+O226+R226+S226))</f>
        <v>2187402</v>
      </c>
    </row>
    <row r="227" spans="3:21" ht="13.8" thickBot="1" x14ac:dyDescent="0.3">
      <c r="C227" s="106"/>
      <c r="D227" s="106"/>
      <c r="E227" s="106"/>
      <c r="F227" s="106"/>
      <c r="G227" s="245"/>
      <c r="H227" s="106"/>
      <c r="I227" s="106"/>
      <c r="J227" s="106"/>
      <c r="K227" s="245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</row>
    <row r="228" spans="3:21" ht="13.8" thickBot="1" x14ac:dyDescent="0.3">
      <c r="C228" s="70">
        <v>2025</v>
      </c>
      <c r="D228" s="308" t="s">
        <v>155</v>
      </c>
      <c r="E228" s="309"/>
      <c r="F228" s="309"/>
      <c r="G228" s="309"/>
      <c r="H228" s="309"/>
      <c r="I228" s="309"/>
      <c r="J228" s="309"/>
      <c r="K228" s="309"/>
      <c r="L228" s="309"/>
      <c r="M228" s="309"/>
      <c r="N228" s="309"/>
      <c r="O228" s="309"/>
      <c r="P228" s="309"/>
      <c r="Q228" s="309"/>
      <c r="R228" s="309"/>
      <c r="S228" s="309"/>
      <c r="T228" s="309"/>
      <c r="U228" s="310"/>
    </row>
    <row r="229" spans="3:21" ht="13.8" thickBot="1" x14ac:dyDescent="0.3">
      <c r="C229" s="311" t="s">
        <v>12</v>
      </c>
      <c r="D229" s="313" t="s">
        <v>0</v>
      </c>
      <c r="E229" s="314"/>
      <c r="F229" s="314"/>
      <c r="G229" s="315"/>
      <c r="H229" s="316" t="s">
        <v>1</v>
      </c>
      <c r="I229" s="317"/>
      <c r="J229" s="317"/>
      <c r="K229" s="318"/>
      <c r="L229" s="316" t="s">
        <v>2</v>
      </c>
      <c r="M229" s="317"/>
      <c r="N229" s="317"/>
      <c r="O229" s="318"/>
      <c r="P229" s="316" t="s">
        <v>3</v>
      </c>
      <c r="Q229" s="317"/>
      <c r="R229" s="317"/>
      <c r="S229" s="318"/>
      <c r="T229" s="319" t="s">
        <v>4</v>
      </c>
      <c r="U229" s="319" t="s">
        <v>5</v>
      </c>
    </row>
    <row r="230" spans="3:21" ht="13.8" thickBot="1" x14ac:dyDescent="0.3">
      <c r="C230" s="311"/>
      <c r="D230" s="306" t="s">
        <v>6</v>
      </c>
      <c r="E230" s="307"/>
      <c r="F230" s="306" t="s">
        <v>7</v>
      </c>
      <c r="G230" s="307"/>
      <c r="H230" s="306" t="s">
        <v>6</v>
      </c>
      <c r="I230" s="307"/>
      <c r="J230" s="306" t="s">
        <v>7</v>
      </c>
      <c r="K230" s="307"/>
      <c r="L230" s="306" t="s">
        <v>6</v>
      </c>
      <c r="M230" s="307"/>
      <c r="N230" s="306" t="s">
        <v>7</v>
      </c>
      <c r="O230" s="307"/>
      <c r="P230" s="306" t="s">
        <v>6</v>
      </c>
      <c r="Q230" s="307"/>
      <c r="R230" s="306" t="s">
        <v>7</v>
      </c>
      <c r="S230" s="307"/>
      <c r="T230" s="320"/>
      <c r="U230" s="320"/>
    </row>
    <row r="231" spans="3:21" ht="13.8" thickBot="1" x14ac:dyDescent="0.3">
      <c r="C231" s="312"/>
      <c r="D231" s="71" t="s">
        <v>8</v>
      </c>
      <c r="E231" s="71" t="s">
        <v>9</v>
      </c>
      <c r="F231" s="71" t="s">
        <v>8</v>
      </c>
      <c r="G231" s="72" t="s">
        <v>9</v>
      </c>
      <c r="H231" s="71" t="s">
        <v>8</v>
      </c>
      <c r="I231" s="71" t="s">
        <v>9</v>
      </c>
      <c r="J231" s="71" t="s">
        <v>8</v>
      </c>
      <c r="K231" s="71" t="s">
        <v>9</v>
      </c>
      <c r="L231" s="71" t="s">
        <v>8</v>
      </c>
      <c r="M231" s="71" t="s">
        <v>9</v>
      </c>
      <c r="N231" s="71" t="s">
        <v>8</v>
      </c>
      <c r="O231" s="71" t="s">
        <v>9</v>
      </c>
      <c r="P231" s="71" t="s">
        <v>8</v>
      </c>
      <c r="Q231" s="71" t="s">
        <v>9</v>
      </c>
      <c r="R231" s="71" t="s">
        <v>8</v>
      </c>
      <c r="S231" s="71" t="s">
        <v>9</v>
      </c>
      <c r="T231" s="321"/>
      <c r="U231" s="321"/>
    </row>
    <row r="232" spans="3:21" x14ac:dyDescent="0.25">
      <c r="C232" s="73" t="s">
        <v>13</v>
      </c>
      <c r="D232" s="135">
        <f>D24+D76</f>
        <v>7136</v>
      </c>
      <c r="E232" s="135">
        <f t="shared" ref="E232:S232" si="71">E24+E76</f>
        <v>10326</v>
      </c>
      <c r="F232" s="135">
        <f t="shared" si="71"/>
        <v>46616</v>
      </c>
      <c r="G232" s="135">
        <f t="shared" si="71"/>
        <v>9251</v>
      </c>
      <c r="H232" s="135">
        <f t="shared" si="71"/>
        <v>14075</v>
      </c>
      <c r="I232" s="135">
        <f t="shared" si="71"/>
        <v>4222</v>
      </c>
      <c r="J232" s="135">
        <f t="shared" si="71"/>
        <v>19294</v>
      </c>
      <c r="K232" s="135">
        <f t="shared" si="71"/>
        <v>49130</v>
      </c>
      <c r="L232" s="135">
        <f t="shared" si="71"/>
        <v>19119</v>
      </c>
      <c r="M232" s="135">
        <f t="shared" si="71"/>
        <v>0</v>
      </c>
      <c r="N232" s="135">
        <f t="shared" si="71"/>
        <v>38323</v>
      </c>
      <c r="O232" s="135">
        <f t="shared" si="71"/>
        <v>0</v>
      </c>
      <c r="P232" s="135">
        <f t="shared" si="71"/>
        <v>0</v>
      </c>
      <c r="Q232" s="135">
        <f t="shared" si="71"/>
        <v>0</v>
      </c>
      <c r="R232" s="135">
        <f t="shared" si="71"/>
        <v>0</v>
      </c>
      <c r="S232" s="135">
        <f t="shared" si="71"/>
        <v>0</v>
      </c>
      <c r="T232" s="103">
        <f t="shared" ref="T232:U232" si="72">T24+T76+T128+T180</f>
        <v>217492</v>
      </c>
      <c r="U232" s="103">
        <f t="shared" si="72"/>
        <v>380106</v>
      </c>
    </row>
    <row r="233" spans="3:21" x14ac:dyDescent="0.25">
      <c r="C233" s="74" t="s">
        <v>14</v>
      </c>
      <c r="D233" s="104">
        <f t="shared" ref="D233:S233" si="73">D25+D77</f>
        <v>69349</v>
      </c>
      <c r="E233" s="104">
        <f t="shared" si="73"/>
        <v>1261</v>
      </c>
      <c r="F233" s="104">
        <f t="shared" si="73"/>
        <v>236331</v>
      </c>
      <c r="G233" s="104">
        <f t="shared" si="73"/>
        <v>64616</v>
      </c>
      <c r="H233" s="104">
        <f t="shared" si="73"/>
        <v>40875</v>
      </c>
      <c r="I233" s="104">
        <f t="shared" si="73"/>
        <v>22901</v>
      </c>
      <c r="J233" s="104">
        <f t="shared" si="73"/>
        <v>169638</v>
      </c>
      <c r="K233" s="104">
        <f t="shared" si="73"/>
        <v>114785</v>
      </c>
      <c r="L233" s="104">
        <f t="shared" si="73"/>
        <v>3357</v>
      </c>
      <c r="M233" s="104">
        <f t="shared" si="73"/>
        <v>895</v>
      </c>
      <c r="N233" s="104">
        <f t="shared" si="73"/>
        <v>12986</v>
      </c>
      <c r="O233" s="104">
        <f t="shared" si="73"/>
        <v>6684</v>
      </c>
      <c r="P233" s="104">
        <f t="shared" si="73"/>
        <v>2214</v>
      </c>
      <c r="Q233" s="104">
        <f t="shared" si="73"/>
        <v>1322</v>
      </c>
      <c r="R233" s="104">
        <f t="shared" si="73"/>
        <v>4897</v>
      </c>
      <c r="S233" s="104">
        <f t="shared" si="73"/>
        <v>21052</v>
      </c>
      <c r="T233" s="104">
        <f t="shared" ref="T233:U236" si="74">T25+T77+T129+T181</f>
        <v>773163</v>
      </c>
      <c r="U233" s="104">
        <f t="shared" si="74"/>
        <v>1404152</v>
      </c>
    </row>
    <row r="234" spans="3:21" x14ac:dyDescent="0.25">
      <c r="C234" s="74" t="s">
        <v>15</v>
      </c>
      <c r="D234" s="104">
        <f t="shared" ref="D234:S234" si="75">D26+D78</f>
        <v>8643</v>
      </c>
      <c r="E234" s="104">
        <f t="shared" si="75"/>
        <v>2766</v>
      </c>
      <c r="F234" s="104">
        <f t="shared" si="75"/>
        <v>18170</v>
      </c>
      <c r="G234" s="104">
        <f t="shared" si="75"/>
        <v>84452</v>
      </c>
      <c r="H234" s="104">
        <f t="shared" si="75"/>
        <v>10900</v>
      </c>
      <c r="I234" s="104">
        <f t="shared" si="75"/>
        <v>1153</v>
      </c>
      <c r="J234" s="104">
        <f t="shared" si="75"/>
        <v>159802</v>
      </c>
      <c r="K234" s="104">
        <f t="shared" si="75"/>
        <v>2314</v>
      </c>
      <c r="L234" s="104">
        <f t="shared" si="75"/>
        <v>586</v>
      </c>
      <c r="M234" s="104">
        <f t="shared" si="75"/>
        <v>2665</v>
      </c>
      <c r="N234" s="104">
        <f t="shared" si="75"/>
        <v>1930</v>
      </c>
      <c r="O234" s="104">
        <f t="shared" si="75"/>
        <v>56631</v>
      </c>
      <c r="P234" s="104">
        <f t="shared" si="75"/>
        <v>286</v>
      </c>
      <c r="Q234" s="104">
        <f t="shared" si="75"/>
        <v>0</v>
      </c>
      <c r="R234" s="104">
        <f t="shared" si="75"/>
        <v>773</v>
      </c>
      <c r="S234" s="104">
        <f t="shared" si="75"/>
        <v>0</v>
      </c>
      <c r="T234" s="104">
        <f t="shared" si="74"/>
        <v>351071</v>
      </c>
      <c r="U234" s="104">
        <f t="shared" si="74"/>
        <v>675143</v>
      </c>
    </row>
    <row r="235" spans="3:21" x14ac:dyDescent="0.25">
      <c r="C235" s="74" t="s">
        <v>16</v>
      </c>
      <c r="D235" s="104">
        <f t="shared" ref="D235:S235" si="76">D27+D79</f>
        <v>0</v>
      </c>
      <c r="E235" s="104">
        <f t="shared" si="76"/>
        <v>0</v>
      </c>
      <c r="F235" s="104">
        <f t="shared" si="76"/>
        <v>0</v>
      </c>
      <c r="G235" s="104">
        <f t="shared" si="76"/>
        <v>0</v>
      </c>
      <c r="H235" s="104">
        <f t="shared" si="76"/>
        <v>0</v>
      </c>
      <c r="I235" s="104">
        <f t="shared" si="76"/>
        <v>0</v>
      </c>
      <c r="J235" s="104">
        <f t="shared" si="76"/>
        <v>0</v>
      </c>
      <c r="K235" s="104">
        <f t="shared" si="76"/>
        <v>0</v>
      </c>
      <c r="L235" s="104">
        <f t="shared" si="76"/>
        <v>0</v>
      </c>
      <c r="M235" s="104">
        <f t="shared" si="76"/>
        <v>0</v>
      </c>
      <c r="N235" s="104">
        <f t="shared" si="76"/>
        <v>0</v>
      </c>
      <c r="O235" s="104">
        <f t="shared" si="76"/>
        <v>0</v>
      </c>
      <c r="P235" s="104">
        <f t="shared" si="76"/>
        <v>0</v>
      </c>
      <c r="Q235" s="104">
        <f t="shared" si="76"/>
        <v>0</v>
      </c>
      <c r="R235" s="104">
        <f t="shared" si="76"/>
        <v>0</v>
      </c>
      <c r="S235" s="104">
        <f t="shared" si="76"/>
        <v>0</v>
      </c>
      <c r="T235" s="104">
        <f t="shared" si="74"/>
        <v>0</v>
      </c>
      <c r="U235" s="104">
        <f t="shared" si="74"/>
        <v>0</v>
      </c>
    </row>
    <row r="236" spans="3:21" ht="13.8" thickBot="1" x14ac:dyDescent="0.3">
      <c r="C236" s="74" t="s">
        <v>17</v>
      </c>
      <c r="D236" s="136">
        <f t="shared" ref="D236:S236" si="77">D28+D80</f>
        <v>329</v>
      </c>
      <c r="E236" s="136">
        <f t="shared" si="77"/>
        <v>0</v>
      </c>
      <c r="F236" s="136">
        <f t="shared" si="77"/>
        <v>866</v>
      </c>
      <c r="G236" s="136">
        <f t="shared" si="77"/>
        <v>0</v>
      </c>
      <c r="H236" s="136">
        <f t="shared" si="77"/>
        <v>33</v>
      </c>
      <c r="I236" s="136">
        <f t="shared" si="77"/>
        <v>8</v>
      </c>
      <c r="J236" s="136">
        <f t="shared" si="77"/>
        <v>581</v>
      </c>
      <c r="K236" s="136">
        <f t="shared" si="77"/>
        <v>0</v>
      </c>
      <c r="L236" s="136">
        <f t="shared" si="77"/>
        <v>0</v>
      </c>
      <c r="M236" s="136">
        <f t="shared" si="77"/>
        <v>0</v>
      </c>
      <c r="N236" s="136">
        <f t="shared" si="77"/>
        <v>0</v>
      </c>
      <c r="O236" s="136">
        <f t="shared" si="77"/>
        <v>0</v>
      </c>
      <c r="P236" s="136">
        <f t="shared" si="77"/>
        <v>589</v>
      </c>
      <c r="Q236" s="136">
        <f t="shared" si="77"/>
        <v>16</v>
      </c>
      <c r="R236" s="136">
        <f t="shared" si="77"/>
        <v>2151</v>
      </c>
      <c r="S236" s="136">
        <f t="shared" si="77"/>
        <v>168</v>
      </c>
      <c r="T236" s="104">
        <f t="shared" si="74"/>
        <v>4741</v>
      </c>
      <c r="U236" s="104">
        <f t="shared" si="74"/>
        <v>8507</v>
      </c>
    </row>
    <row r="237" spans="3:21" ht="13.8" thickBot="1" x14ac:dyDescent="0.3">
      <c r="C237" s="76" t="s">
        <v>10</v>
      </c>
      <c r="D237" s="77">
        <f>SUM(D232:D236)</f>
        <v>85457</v>
      </c>
      <c r="E237" s="77">
        <f t="shared" ref="E237:S237" si="78">SUM(E232:E236)</f>
        <v>14353</v>
      </c>
      <c r="F237" s="77">
        <f t="shared" si="78"/>
        <v>301983</v>
      </c>
      <c r="G237" s="77">
        <f t="shared" si="78"/>
        <v>158319</v>
      </c>
      <c r="H237" s="77">
        <f t="shared" si="78"/>
        <v>65883</v>
      </c>
      <c r="I237" s="77">
        <f t="shared" si="78"/>
        <v>28284</v>
      </c>
      <c r="J237" s="77">
        <f t="shared" si="78"/>
        <v>349315</v>
      </c>
      <c r="K237" s="77">
        <f t="shared" si="78"/>
        <v>166229</v>
      </c>
      <c r="L237" s="77">
        <f t="shared" si="78"/>
        <v>23062</v>
      </c>
      <c r="M237" s="77">
        <f t="shared" si="78"/>
        <v>3560</v>
      </c>
      <c r="N237" s="77">
        <f t="shared" si="78"/>
        <v>53239</v>
      </c>
      <c r="O237" s="77">
        <f t="shared" si="78"/>
        <v>63315</v>
      </c>
      <c r="P237" s="77">
        <f t="shared" si="78"/>
        <v>3089</v>
      </c>
      <c r="Q237" s="77">
        <f t="shared" si="78"/>
        <v>1338</v>
      </c>
      <c r="R237" s="77">
        <f t="shared" si="78"/>
        <v>7821</v>
      </c>
      <c r="S237" s="77">
        <f t="shared" si="78"/>
        <v>21220</v>
      </c>
      <c r="T237" s="77">
        <f>SUM(D237:S237)</f>
        <v>1346467</v>
      </c>
      <c r="U237" s="77">
        <f>D237+E237+H237+I237+L237+M237+P237+Q237+(2*(F237+G237+J237+K237+N237+O237+R237+S237))</f>
        <v>2467908</v>
      </c>
    </row>
    <row r="238" spans="3:21" ht="13.8" thickBot="1" x14ac:dyDescent="0.3">
      <c r="C238" s="106"/>
      <c r="D238" s="106"/>
      <c r="E238" s="106"/>
      <c r="F238" s="106"/>
      <c r="G238" s="245"/>
      <c r="H238" s="246"/>
      <c r="I238" s="106"/>
      <c r="J238" s="106"/>
      <c r="K238" s="245"/>
      <c r="L238" s="246"/>
      <c r="M238" s="106"/>
      <c r="N238" s="106"/>
      <c r="O238" s="106"/>
      <c r="P238" s="106"/>
      <c r="Q238" s="106"/>
      <c r="R238" s="106"/>
      <c r="S238" s="106"/>
      <c r="T238" s="106"/>
      <c r="U238" s="106"/>
    </row>
    <row r="239" spans="3:21" ht="13.8" thickBot="1" x14ac:dyDescent="0.3">
      <c r="C239" s="308" t="s">
        <v>156</v>
      </c>
      <c r="D239" s="309"/>
      <c r="E239" s="309"/>
      <c r="F239" s="309"/>
      <c r="G239" s="309"/>
      <c r="H239" s="309"/>
      <c r="I239" s="309"/>
      <c r="J239" s="309"/>
      <c r="K239" s="309"/>
      <c r="L239" s="309"/>
      <c r="M239" s="309"/>
      <c r="N239" s="309"/>
      <c r="O239" s="309"/>
      <c r="P239" s="309"/>
      <c r="Q239" s="309"/>
      <c r="R239" s="309"/>
      <c r="S239" s="309"/>
      <c r="T239" s="309"/>
      <c r="U239" s="310"/>
    </row>
    <row r="240" spans="3:21" ht="13.8" thickBot="1" x14ac:dyDescent="0.3">
      <c r="C240" s="311" t="s">
        <v>12</v>
      </c>
      <c r="D240" s="313" t="s">
        <v>0</v>
      </c>
      <c r="E240" s="314"/>
      <c r="F240" s="314"/>
      <c r="G240" s="315"/>
      <c r="H240" s="316" t="s">
        <v>1</v>
      </c>
      <c r="I240" s="317"/>
      <c r="J240" s="317"/>
      <c r="K240" s="318"/>
      <c r="L240" s="316" t="s">
        <v>2</v>
      </c>
      <c r="M240" s="317"/>
      <c r="N240" s="317"/>
      <c r="O240" s="318"/>
      <c r="P240" s="316" t="s">
        <v>3</v>
      </c>
      <c r="Q240" s="317"/>
      <c r="R240" s="317"/>
      <c r="S240" s="318"/>
      <c r="T240" s="319" t="s">
        <v>4</v>
      </c>
      <c r="U240" s="319" t="s">
        <v>5</v>
      </c>
    </row>
    <row r="241" spans="3:21" ht="13.8" thickBot="1" x14ac:dyDescent="0.3">
      <c r="C241" s="311"/>
      <c r="D241" s="306" t="s">
        <v>6</v>
      </c>
      <c r="E241" s="307"/>
      <c r="F241" s="306" t="s">
        <v>7</v>
      </c>
      <c r="G241" s="307"/>
      <c r="H241" s="306" t="s">
        <v>6</v>
      </c>
      <c r="I241" s="307"/>
      <c r="J241" s="306" t="s">
        <v>7</v>
      </c>
      <c r="K241" s="307"/>
      <c r="L241" s="306" t="s">
        <v>6</v>
      </c>
      <c r="M241" s="307"/>
      <c r="N241" s="306" t="s">
        <v>7</v>
      </c>
      <c r="O241" s="307"/>
      <c r="P241" s="306" t="s">
        <v>6</v>
      </c>
      <c r="Q241" s="307"/>
      <c r="R241" s="306" t="s">
        <v>7</v>
      </c>
      <c r="S241" s="307"/>
      <c r="T241" s="320"/>
      <c r="U241" s="320"/>
    </row>
    <row r="242" spans="3:21" ht="13.8" thickBot="1" x14ac:dyDescent="0.3">
      <c r="C242" s="312"/>
      <c r="D242" s="71" t="s">
        <v>8</v>
      </c>
      <c r="E242" s="71" t="s">
        <v>9</v>
      </c>
      <c r="F242" s="71" t="s">
        <v>8</v>
      </c>
      <c r="G242" s="72" t="s">
        <v>9</v>
      </c>
      <c r="H242" s="71" t="s">
        <v>8</v>
      </c>
      <c r="I242" s="71" t="s">
        <v>9</v>
      </c>
      <c r="J242" s="71" t="s">
        <v>8</v>
      </c>
      <c r="K242" s="71" t="s">
        <v>9</v>
      </c>
      <c r="L242" s="71" t="s">
        <v>8</v>
      </c>
      <c r="M242" s="71" t="s">
        <v>9</v>
      </c>
      <c r="N242" s="71" t="s">
        <v>8</v>
      </c>
      <c r="O242" s="71" t="s">
        <v>9</v>
      </c>
      <c r="P242" s="71" t="s">
        <v>8</v>
      </c>
      <c r="Q242" s="71" t="s">
        <v>9</v>
      </c>
      <c r="R242" s="71" t="s">
        <v>8</v>
      </c>
      <c r="S242" s="71" t="s">
        <v>9</v>
      </c>
      <c r="T242" s="321"/>
      <c r="U242" s="321"/>
    </row>
    <row r="243" spans="3:21" x14ac:dyDescent="0.25">
      <c r="C243" s="73" t="s">
        <v>13</v>
      </c>
      <c r="D243" s="103">
        <f>D232-D221</f>
        <v>-1528</v>
      </c>
      <c r="E243" s="103">
        <f t="shared" ref="E243:S243" si="79">E232-E221</f>
        <v>-5584</v>
      </c>
      <c r="F243" s="103">
        <f t="shared" si="79"/>
        <v>6469</v>
      </c>
      <c r="G243" s="103">
        <f t="shared" si="79"/>
        <v>-3988</v>
      </c>
      <c r="H243" s="103">
        <f t="shared" si="79"/>
        <v>-5231</v>
      </c>
      <c r="I243" s="103">
        <f t="shared" si="79"/>
        <v>-711</v>
      </c>
      <c r="J243" s="103">
        <f t="shared" si="79"/>
        <v>-3729</v>
      </c>
      <c r="K243" s="103">
        <f t="shared" si="79"/>
        <v>12070</v>
      </c>
      <c r="L243" s="103">
        <f t="shared" si="79"/>
        <v>1824</v>
      </c>
      <c r="M243" s="103">
        <f t="shared" si="79"/>
        <v>0</v>
      </c>
      <c r="N243" s="103">
        <f t="shared" si="79"/>
        <v>2557</v>
      </c>
      <c r="O243" s="103">
        <f t="shared" si="79"/>
        <v>0</v>
      </c>
      <c r="P243" s="103">
        <f t="shared" si="79"/>
        <v>0</v>
      </c>
      <c r="Q243" s="103">
        <f t="shared" si="79"/>
        <v>0</v>
      </c>
      <c r="R243" s="103">
        <f t="shared" si="79"/>
        <v>0</v>
      </c>
      <c r="S243" s="103">
        <f t="shared" si="79"/>
        <v>0</v>
      </c>
      <c r="T243" s="103">
        <f>SUM(D243:S243)</f>
        <v>2149</v>
      </c>
      <c r="U243" s="103">
        <f>D243+E243+H243+I243+L243+M243+P243+Q243+(2*(F243+G243+J243+K243+N243+O243+R243+S243))</f>
        <v>15528</v>
      </c>
    </row>
    <row r="244" spans="3:21" x14ac:dyDescent="0.25">
      <c r="C244" s="74" t="s">
        <v>14</v>
      </c>
      <c r="D244" s="104">
        <f t="shared" ref="D244:S248" si="80">D233-D222</f>
        <v>891</v>
      </c>
      <c r="E244" s="104">
        <f t="shared" si="80"/>
        <v>437</v>
      </c>
      <c r="F244" s="104">
        <f t="shared" si="80"/>
        <v>37466</v>
      </c>
      <c r="G244" s="104">
        <f t="shared" si="80"/>
        <v>15737</v>
      </c>
      <c r="H244" s="104">
        <f t="shared" si="80"/>
        <v>-84</v>
      </c>
      <c r="I244" s="104">
        <f t="shared" si="80"/>
        <v>-1648</v>
      </c>
      <c r="J244" s="104">
        <f t="shared" si="80"/>
        <v>-3549</v>
      </c>
      <c r="K244" s="104">
        <f t="shared" si="80"/>
        <v>47078</v>
      </c>
      <c r="L244" s="104">
        <f t="shared" si="80"/>
        <v>741</v>
      </c>
      <c r="M244" s="104">
        <f t="shared" si="80"/>
        <v>706</v>
      </c>
      <c r="N244" s="104">
        <f t="shared" si="80"/>
        <v>4016</v>
      </c>
      <c r="O244" s="104">
        <f t="shared" si="80"/>
        <v>-85</v>
      </c>
      <c r="P244" s="104">
        <f t="shared" si="80"/>
        <v>-505</v>
      </c>
      <c r="Q244" s="104">
        <f t="shared" si="80"/>
        <v>-45</v>
      </c>
      <c r="R244" s="104">
        <f t="shared" si="80"/>
        <v>-2752</v>
      </c>
      <c r="S244" s="104">
        <f t="shared" si="80"/>
        <v>-3417</v>
      </c>
      <c r="T244" s="104">
        <f t="shared" ref="T244:T247" si="81">SUM(D244:S244)</f>
        <v>94987</v>
      </c>
      <c r="U244" s="104">
        <f t="shared" ref="U244:U247" si="82">D244+E244+H244+I244+L244+M244+P244+Q244+(2*(F244+G244+J244+K244+N244+O244+R244+S244))</f>
        <v>189481</v>
      </c>
    </row>
    <row r="245" spans="3:21" x14ac:dyDescent="0.25">
      <c r="C245" s="74" t="s">
        <v>15</v>
      </c>
      <c r="D245" s="104">
        <f t="shared" si="80"/>
        <v>214</v>
      </c>
      <c r="E245" s="104">
        <f t="shared" si="80"/>
        <v>1965</v>
      </c>
      <c r="F245" s="104">
        <f t="shared" si="80"/>
        <v>3065</v>
      </c>
      <c r="G245" s="104">
        <f t="shared" si="80"/>
        <v>-9997</v>
      </c>
      <c r="H245" s="104">
        <f t="shared" si="80"/>
        <v>3103</v>
      </c>
      <c r="I245" s="104">
        <f t="shared" si="80"/>
        <v>-1005</v>
      </c>
      <c r="J245" s="104">
        <f t="shared" si="80"/>
        <v>17948</v>
      </c>
      <c r="K245" s="104">
        <f t="shared" si="80"/>
        <v>644</v>
      </c>
      <c r="L245" s="104">
        <f t="shared" si="80"/>
        <v>499</v>
      </c>
      <c r="M245" s="104">
        <f t="shared" si="80"/>
        <v>606</v>
      </c>
      <c r="N245" s="104">
        <f t="shared" si="80"/>
        <v>1009</v>
      </c>
      <c r="O245" s="104">
        <f t="shared" si="80"/>
        <v>22296</v>
      </c>
      <c r="P245" s="104">
        <f t="shared" si="80"/>
        <v>-43</v>
      </c>
      <c r="Q245" s="104">
        <f t="shared" si="80"/>
        <v>-404</v>
      </c>
      <c r="R245" s="104">
        <f t="shared" si="80"/>
        <v>417</v>
      </c>
      <c r="S245" s="104">
        <f t="shared" si="80"/>
        <v>-516</v>
      </c>
      <c r="T245" s="104">
        <f t="shared" si="81"/>
        <v>39801</v>
      </c>
      <c r="U245" s="104">
        <f t="shared" si="82"/>
        <v>74667</v>
      </c>
    </row>
    <row r="246" spans="3:21" x14ac:dyDescent="0.25">
      <c r="C246" s="74" t="s">
        <v>16</v>
      </c>
      <c r="D246" s="104">
        <f t="shared" si="80"/>
        <v>0</v>
      </c>
      <c r="E246" s="104">
        <f t="shared" si="80"/>
        <v>0</v>
      </c>
      <c r="F246" s="104">
        <f t="shared" si="80"/>
        <v>0</v>
      </c>
      <c r="G246" s="104">
        <f t="shared" si="80"/>
        <v>0</v>
      </c>
      <c r="H246" s="104">
        <f t="shared" si="80"/>
        <v>0</v>
      </c>
      <c r="I246" s="104">
        <f t="shared" si="80"/>
        <v>0</v>
      </c>
      <c r="J246" s="104">
        <f t="shared" si="80"/>
        <v>0</v>
      </c>
      <c r="K246" s="104">
        <f t="shared" si="80"/>
        <v>0</v>
      </c>
      <c r="L246" s="104">
        <f t="shared" si="80"/>
        <v>0</v>
      </c>
      <c r="M246" s="104">
        <f t="shared" si="80"/>
        <v>0</v>
      </c>
      <c r="N246" s="104">
        <f t="shared" si="80"/>
        <v>0</v>
      </c>
      <c r="O246" s="104">
        <f t="shared" si="80"/>
        <v>0</v>
      </c>
      <c r="P246" s="104">
        <f t="shared" si="80"/>
        <v>0</v>
      </c>
      <c r="Q246" s="104">
        <f t="shared" si="80"/>
        <v>0</v>
      </c>
      <c r="R246" s="104">
        <f t="shared" si="80"/>
        <v>0</v>
      </c>
      <c r="S246" s="104">
        <f t="shared" si="80"/>
        <v>0</v>
      </c>
      <c r="T246" s="104">
        <f t="shared" si="81"/>
        <v>0</v>
      </c>
      <c r="U246" s="104">
        <f t="shared" si="82"/>
        <v>0</v>
      </c>
    </row>
    <row r="247" spans="3:21" ht="13.8" thickBot="1" x14ac:dyDescent="0.3">
      <c r="C247" s="74" t="s">
        <v>17</v>
      </c>
      <c r="D247" s="105">
        <f t="shared" si="80"/>
        <v>18</v>
      </c>
      <c r="E247" s="105">
        <f t="shared" si="80"/>
        <v>-1</v>
      </c>
      <c r="F247" s="105">
        <f t="shared" si="80"/>
        <v>173</v>
      </c>
      <c r="G247" s="105">
        <f t="shared" si="80"/>
        <v>0</v>
      </c>
      <c r="H247" s="105">
        <f t="shared" si="80"/>
        <v>-341</v>
      </c>
      <c r="I247" s="105">
        <f t="shared" si="80"/>
        <v>8</v>
      </c>
      <c r="J247" s="105">
        <f t="shared" si="80"/>
        <v>-124</v>
      </c>
      <c r="K247" s="105">
        <f t="shared" si="80"/>
        <v>0</v>
      </c>
      <c r="L247" s="105">
        <f t="shared" si="80"/>
        <v>0</v>
      </c>
      <c r="M247" s="105">
        <f t="shared" si="80"/>
        <v>0</v>
      </c>
      <c r="N247" s="105">
        <f t="shared" si="80"/>
        <v>0</v>
      </c>
      <c r="O247" s="105">
        <f t="shared" si="80"/>
        <v>0</v>
      </c>
      <c r="P247" s="105">
        <f t="shared" si="80"/>
        <v>4</v>
      </c>
      <c r="Q247" s="105">
        <f t="shared" si="80"/>
        <v>-60</v>
      </c>
      <c r="R247" s="105">
        <f t="shared" si="80"/>
        <v>541</v>
      </c>
      <c r="S247" s="105">
        <f t="shared" si="80"/>
        <v>11</v>
      </c>
      <c r="T247" s="104">
        <f t="shared" si="81"/>
        <v>229</v>
      </c>
      <c r="U247" s="104">
        <f t="shared" si="82"/>
        <v>830</v>
      </c>
    </row>
    <row r="248" spans="3:21" ht="13.8" thickBot="1" x14ac:dyDescent="0.3">
      <c r="C248" s="76" t="s">
        <v>10</v>
      </c>
      <c r="D248" s="77">
        <f>D237-D226</f>
        <v>-405</v>
      </c>
      <c r="E248" s="77">
        <f t="shared" si="80"/>
        <v>-3183</v>
      </c>
      <c r="F248" s="77">
        <f t="shared" si="80"/>
        <v>47173</v>
      </c>
      <c r="G248" s="77">
        <f t="shared" si="80"/>
        <v>1752</v>
      </c>
      <c r="H248" s="77">
        <f t="shared" si="80"/>
        <v>-2553</v>
      </c>
      <c r="I248" s="77">
        <f t="shared" si="80"/>
        <v>-3356</v>
      </c>
      <c r="J248" s="77">
        <f t="shared" si="80"/>
        <v>10546</v>
      </c>
      <c r="K248" s="77">
        <f t="shared" si="80"/>
        <v>59792</v>
      </c>
      <c r="L248" s="77">
        <f t="shared" si="80"/>
        <v>3064</v>
      </c>
      <c r="M248" s="77">
        <f t="shared" si="80"/>
        <v>1312</v>
      </c>
      <c r="N248" s="77">
        <f t="shared" si="80"/>
        <v>7582</v>
      </c>
      <c r="O248" s="77">
        <f t="shared" si="80"/>
        <v>22211</v>
      </c>
      <c r="P248" s="77">
        <f t="shared" si="80"/>
        <v>-544</v>
      </c>
      <c r="Q248" s="77">
        <f t="shared" si="80"/>
        <v>-509</v>
      </c>
      <c r="R248" s="77">
        <f t="shared" si="80"/>
        <v>-1794</v>
      </c>
      <c r="S248" s="77">
        <f t="shared" si="80"/>
        <v>-3922</v>
      </c>
      <c r="T248" s="77">
        <f t="shared" ref="T248:U248" si="83">T237-T226</f>
        <v>137166</v>
      </c>
      <c r="U248" s="77">
        <f t="shared" si="83"/>
        <v>280506</v>
      </c>
    </row>
    <row r="249" spans="3:21" ht="13.8" thickBot="1" x14ac:dyDescent="0.3"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</row>
    <row r="250" spans="3:21" ht="13.8" thickBot="1" x14ac:dyDescent="0.3">
      <c r="C250" s="308" t="s">
        <v>157</v>
      </c>
      <c r="D250" s="309"/>
      <c r="E250" s="309"/>
      <c r="F250" s="309"/>
      <c r="G250" s="309"/>
      <c r="H250" s="309"/>
      <c r="I250" s="309"/>
      <c r="J250" s="309"/>
      <c r="K250" s="309"/>
      <c r="L250" s="309"/>
      <c r="M250" s="309"/>
      <c r="N250" s="309"/>
      <c r="O250" s="309"/>
      <c r="P250" s="309"/>
      <c r="Q250" s="309"/>
      <c r="R250" s="309"/>
      <c r="S250" s="309"/>
      <c r="T250" s="309"/>
      <c r="U250" s="310"/>
    </row>
    <row r="251" spans="3:21" ht="13.8" thickBot="1" x14ac:dyDescent="0.3">
      <c r="C251" s="311" t="s">
        <v>12</v>
      </c>
      <c r="D251" s="313" t="s">
        <v>0</v>
      </c>
      <c r="E251" s="314"/>
      <c r="F251" s="314"/>
      <c r="G251" s="315"/>
      <c r="H251" s="316" t="s">
        <v>1</v>
      </c>
      <c r="I251" s="317"/>
      <c r="J251" s="317"/>
      <c r="K251" s="318"/>
      <c r="L251" s="316" t="s">
        <v>2</v>
      </c>
      <c r="M251" s="317"/>
      <c r="N251" s="317"/>
      <c r="O251" s="318"/>
      <c r="P251" s="316" t="s">
        <v>3</v>
      </c>
      <c r="Q251" s="317"/>
      <c r="R251" s="317"/>
      <c r="S251" s="318"/>
      <c r="T251" s="319" t="s">
        <v>4</v>
      </c>
      <c r="U251" s="319" t="s">
        <v>5</v>
      </c>
    </row>
    <row r="252" spans="3:21" ht="13.8" thickBot="1" x14ac:dyDescent="0.3">
      <c r="C252" s="311"/>
      <c r="D252" s="306" t="s">
        <v>6</v>
      </c>
      <c r="E252" s="307"/>
      <c r="F252" s="306" t="s">
        <v>7</v>
      </c>
      <c r="G252" s="307"/>
      <c r="H252" s="306" t="s">
        <v>6</v>
      </c>
      <c r="I252" s="307"/>
      <c r="J252" s="306" t="s">
        <v>7</v>
      </c>
      <c r="K252" s="307"/>
      <c r="L252" s="306" t="s">
        <v>6</v>
      </c>
      <c r="M252" s="307"/>
      <c r="N252" s="306" t="s">
        <v>7</v>
      </c>
      <c r="O252" s="307"/>
      <c r="P252" s="306" t="s">
        <v>6</v>
      </c>
      <c r="Q252" s="307"/>
      <c r="R252" s="306" t="s">
        <v>7</v>
      </c>
      <c r="S252" s="307"/>
      <c r="T252" s="320"/>
      <c r="U252" s="320"/>
    </row>
    <row r="253" spans="3:21" ht="13.8" thickBot="1" x14ac:dyDescent="0.3">
      <c r="C253" s="312"/>
      <c r="D253" s="71" t="s">
        <v>8</v>
      </c>
      <c r="E253" s="71" t="s">
        <v>9</v>
      </c>
      <c r="F253" s="71" t="s">
        <v>8</v>
      </c>
      <c r="G253" s="72" t="s">
        <v>9</v>
      </c>
      <c r="H253" s="71" t="s">
        <v>8</v>
      </c>
      <c r="I253" s="71" t="s">
        <v>9</v>
      </c>
      <c r="J253" s="71" t="s">
        <v>8</v>
      </c>
      <c r="K253" s="71" t="s">
        <v>9</v>
      </c>
      <c r="L253" s="71" t="s">
        <v>8</v>
      </c>
      <c r="M253" s="71" t="s">
        <v>9</v>
      </c>
      <c r="N253" s="71" t="s">
        <v>8</v>
      </c>
      <c r="O253" s="71" t="s">
        <v>9</v>
      </c>
      <c r="P253" s="71" t="s">
        <v>8</v>
      </c>
      <c r="Q253" s="71" t="s">
        <v>9</v>
      </c>
      <c r="R253" s="71" t="s">
        <v>8</v>
      </c>
      <c r="S253" s="71" t="s">
        <v>9</v>
      </c>
      <c r="T253" s="321"/>
      <c r="U253" s="321"/>
    </row>
    <row r="254" spans="3:21" ht="13.8" thickBot="1" x14ac:dyDescent="0.3">
      <c r="C254" s="73" t="s">
        <v>13</v>
      </c>
      <c r="D254" s="107">
        <f>+D243/D221</f>
        <v>-0.17636195752539244</v>
      </c>
      <c r="E254" s="107">
        <f t="shared" ref="E254:U254" si="84">+E243/E221</f>
        <v>-0.35097423004399747</v>
      </c>
      <c r="F254" s="107">
        <f t="shared" si="84"/>
        <v>0.16113283682466933</v>
      </c>
      <c r="G254" s="107">
        <f t="shared" si="84"/>
        <v>-0.30123121081652693</v>
      </c>
      <c r="H254" s="107">
        <f t="shared" si="84"/>
        <v>-0.27095203563658965</v>
      </c>
      <c r="I254" s="107">
        <f t="shared" si="84"/>
        <v>-0.14413136022704237</v>
      </c>
      <c r="J254" s="107">
        <f t="shared" si="84"/>
        <v>-0.16196846631629241</v>
      </c>
      <c r="K254" s="107">
        <f t="shared" si="84"/>
        <v>0.3256880733944954</v>
      </c>
      <c r="L254" s="107">
        <f t="shared" si="84"/>
        <v>0.10546400693842151</v>
      </c>
      <c r="M254" s="107"/>
      <c r="N254" s="107">
        <f t="shared" si="84"/>
        <v>7.1492478890566466E-2</v>
      </c>
      <c r="O254" s="107"/>
      <c r="P254" s="107"/>
      <c r="Q254" s="107"/>
      <c r="R254" s="107"/>
      <c r="S254" s="107"/>
      <c r="T254" s="107">
        <f t="shared" si="84"/>
        <v>5.2057469120400761E-3</v>
      </c>
      <c r="U254" s="107">
        <f t="shared" si="84"/>
        <v>2.2112948635243154E-2</v>
      </c>
    </row>
    <row r="255" spans="3:21" ht="13.8" thickBot="1" x14ac:dyDescent="0.3">
      <c r="C255" s="74" t="s">
        <v>14</v>
      </c>
      <c r="D255" s="107">
        <f t="shared" ref="D255:U256" si="85">+D244/D222</f>
        <v>1.3015279441409332E-2</v>
      </c>
      <c r="E255" s="107">
        <f t="shared" si="85"/>
        <v>0.53033980582524276</v>
      </c>
      <c r="F255" s="107">
        <f t="shared" si="85"/>
        <v>0.18839916526286676</v>
      </c>
      <c r="G255" s="107">
        <f t="shared" si="85"/>
        <v>0.32195830520264324</v>
      </c>
      <c r="H255" s="107">
        <f t="shared" si="85"/>
        <v>-2.0508313191240019E-3</v>
      </c>
      <c r="I255" s="107">
        <f t="shared" si="85"/>
        <v>-6.7131044034380222E-2</v>
      </c>
      <c r="J255" s="107">
        <f t="shared" si="85"/>
        <v>-2.0492300230386808E-2</v>
      </c>
      <c r="K255" s="107">
        <f t="shared" si="85"/>
        <v>0.69531953860014473</v>
      </c>
      <c r="L255" s="107">
        <f t="shared" si="85"/>
        <v>0.28325688073394495</v>
      </c>
      <c r="M255" s="107">
        <f t="shared" si="85"/>
        <v>3.7354497354497354</v>
      </c>
      <c r="N255" s="107">
        <f t="shared" si="85"/>
        <v>0.44771460423634335</v>
      </c>
      <c r="O255" s="107">
        <f t="shared" si="85"/>
        <v>-1.2557246269759197E-2</v>
      </c>
      <c r="P255" s="107">
        <f t="shared" si="85"/>
        <v>-0.18573004781169547</v>
      </c>
      <c r="Q255" s="107">
        <f t="shared" si="85"/>
        <v>-3.2918800292611558E-2</v>
      </c>
      <c r="R255" s="107">
        <f t="shared" si="85"/>
        <v>-0.35978559288795919</v>
      </c>
      <c r="S255" s="107">
        <f t="shared" si="85"/>
        <v>-0.13964608279864318</v>
      </c>
      <c r="T255" s="108">
        <f t="shared" si="85"/>
        <v>6.5407458159319948E-2</v>
      </c>
      <c r="U255" s="108">
        <f t="shared" si="85"/>
        <v>7.2084379517613942E-2</v>
      </c>
    </row>
    <row r="256" spans="3:21" ht="13.8" thickBot="1" x14ac:dyDescent="0.3">
      <c r="C256" s="74" t="s">
        <v>15</v>
      </c>
      <c r="D256" s="107">
        <f t="shared" si="85"/>
        <v>2.5388539565784792E-2</v>
      </c>
      <c r="E256" s="107">
        <f t="shared" si="85"/>
        <v>2.4531835205992509</v>
      </c>
      <c r="F256" s="107">
        <f t="shared" si="85"/>
        <v>0.20291294273419397</v>
      </c>
      <c r="G256" s="107">
        <f t="shared" si="85"/>
        <v>-0.10584548274730278</v>
      </c>
      <c r="H256" s="107">
        <f t="shared" si="85"/>
        <v>0.39797357958189045</v>
      </c>
      <c r="I256" s="107">
        <f t="shared" si="85"/>
        <v>-0.46570898980537534</v>
      </c>
      <c r="J256" s="107">
        <f t="shared" si="85"/>
        <v>0.12652445472105123</v>
      </c>
      <c r="K256" s="107">
        <f t="shared" si="85"/>
        <v>0.38562874251497004</v>
      </c>
      <c r="L256" s="107">
        <f t="shared" si="85"/>
        <v>5.735632183908046</v>
      </c>
      <c r="M256" s="107">
        <f t="shared" si="85"/>
        <v>0.29431762991743565</v>
      </c>
      <c r="N256" s="107">
        <f t="shared" si="85"/>
        <v>1.0955483170466884</v>
      </c>
      <c r="O256" s="107">
        <f t="shared" si="85"/>
        <v>0.64936653560506774</v>
      </c>
      <c r="P256" s="107">
        <f t="shared" si="85"/>
        <v>-0.13069908814589665</v>
      </c>
      <c r="Q256" s="107">
        <f t="shared" si="85"/>
        <v>-1</v>
      </c>
      <c r="R256" s="107">
        <f t="shared" si="85"/>
        <v>1.1713483146067416</v>
      </c>
      <c r="S256" s="107">
        <f t="shared" si="85"/>
        <v>-1</v>
      </c>
      <c r="T256" s="108">
        <f t="shared" si="85"/>
        <v>6.2532699223702748E-2</v>
      </c>
      <c r="U256" s="108">
        <f t="shared" si="85"/>
        <v>6.2256429754216046E-2</v>
      </c>
    </row>
    <row r="257" spans="3:21" ht="13.8" thickBot="1" x14ac:dyDescent="0.3">
      <c r="C257" s="74" t="s">
        <v>16</v>
      </c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8"/>
      <c r="U257" s="108"/>
    </row>
    <row r="258" spans="3:21" ht="13.8" thickBot="1" x14ac:dyDescent="0.3">
      <c r="C258" s="74" t="s">
        <v>17</v>
      </c>
      <c r="D258" s="107">
        <f t="shared" ref="D258:U258" si="86">+D247/D225</f>
        <v>5.7877813504823149E-2</v>
      </c>
      <c r="E258" s="107"/>
      <c r="F258" s="107">
        <f t="shared" si="86"/>
        <v>0.24963924963924963</v>
      </c>
      <c r="G258" s="107"/>
      <c r="H258" s="107">
        <f t="shared" si="86"/>
        <v>-0.91176470588235292</v>
      </c>
      <c r="I258" s="107"/>
      <c r="J258" s="107">
        <f t="shared" si="86"/>
        <v>-0.17588652482269504</v>
      </c>
      <c r="K258" s="107"/>
      <c r="L258" s="107"/>
      <c r="M258" s="107"/>
      <c r="N258" s="107"/>
      <c r="O258" s="107"/>
      <c r="P258" s="107">
        <f t="shared" si="86"/>
        <v>6.8376068376068376E-3</v>
      </c>
      <c r="Q258" s="107">
        <f t="shared" si="86"/>
        <v>-0.78947368421052633</v>
      </c>
      <c r="R258" s="107">
        <f t="shared" si="86"/>
        <v>0.33602484472049687</v>
      </c>
      <c r="S258" s="107">
        <f t="shared" si="86"/>
        <v>7.0063694267515922E-2</v>
      </c>
      <c r="T258" s="109">
        <f t="shared" si="86"/>
        <v>2.6477049369869349E-2</v>
      </c>
      <c r="U258" s="109">
        <f t="shared" si="86"/>
        <v>5.520819475854729E-2</v>
      </c>
    </row>
    <row r="259" spans="3:21" ht="13.8" thickBot="1" x14ac:dyDescent="0.3">
      <c r="C259" s="76" t="s">
        <v>10</v>
      </c>
      <c r="D259" s="79">
        <f>+D248/D226</f>
        <v>-4.7168712585311315E-3</v>
      </c>
      <c r="E259" s="79">
        <f t="shared" ref="E259:S259" si="87">+E248/E226</f>
        <v>-0.18151231751824817</v>
      </c>
      <c r="F259" s="79">
        <f t="shared" si="87"/>
        <v>0.18513009693497115</v>
      </c>
      <c r="G259" s="79">
        <f t="shared" si="87"/>
        <v>1.1190097530130871E-2</v>
      </c>
      <c r="H259" s="79">
        <f t="shared" si="87"/>
        <v>-3.730492723128178E-2</v>
      </c>
      <c r="I259" s="79">
        <f t="shared" si="87"/>
        <v>-0.10606826801517066</v>
      </c>
      <c r="J259" s="79">
        <f t="shared" si="87"/>
        <v>3.1130357264094414E-2</v>
      </c>
      <c r="K259" s="79">
        <f t="shared" si="87"/>
        <v>0.56175953850634652</v>
      </c>
      <c r="L259" s="79">
        <f t="shared" si="87"/>
        <v>0.15321532153215323</v>
      </c>
      <c r="M259" s="79">
        <f t="shared" si="87"/>
        <v>0.58362989323843417</v>
      </c>
      <c r="N259" s="79">
        <f t="shared" si="87"/>
        <v>0.16606434938782663</v>
      </c>
      <c r="O259" s="79">
        <f t="shared" si="87"/>
        <v>0.54036103542234337</v>
      </c>
      <c r="P259" s="79">
        <f t="shared" si="87"/>
        <v>-0.14973850812001102</v>
      </c>
      <c r="Q259" s="79">
        <f t="shared" si="87"/>
        <v>-0.27558202490525174</v>
      </c>
      <c r="R259" s="79">
        <f t="shared" si="87"/>
        <v>-0.18658346333853354</v>
      </c>
      <c r="S259" s="79">
        <f t="shared" si="87"/>
        <v>-0.15599395433935248</v>
      </c>
      <c r="T259" s="79">
        <f>+T248/T226</f>
        <v>0.11342585510141809</v>
      </c>
      <c r="U259" s="79">
        <f>+U248/U226</f>
        <v>0.12823705930597118</v>
      </c>
    </row>
  </sheetData>
  <mergeCells count="330">
    <mergeCell ref="J2:U4"/>
    <mergeCell ref="J5:U7"/>
    <mergeCell ref="D9:U9"/>
    <mergeCell ref="C10:C12"/>
    <mergeCell ref="D10:G10"/>
    <mergeCell ref="H10:K10"/>
    <mergeCell ref="L10:O10"/>
    <mergeCell ref="P10:S10"/>
    <mergeCell ref="T10:T12"/>
    <mergeCell ref="U10:U12"/>
    <mergeCell ref="P11:Q11"/>
    <mergeCell ref="R11:S11"/>
    <mergeCell ref="D20:U20"/>
    <mergeCell ref="C21:C23"/>
    <mergeCell ref="D21:G21"/>
    <mergeCell ref="H21:K21"/>
    <mergeCell ref="L21:O21"/>
    <mergeCell ref="P21:S21"/>
    <mergeCell ref="T21:T23"/>
    <mergeCell ref="U21:U23"/>
    <mergeCell ref="D11:E11"/>
    <mergeCell ref="F11:G11"/>
    <mergeCell ref="H11:I11"/>
    <mergeCell ref="J11:K11"/>
    <mergeCell ref="L11:M11"/>
    <mergeCell ref="N11:O11"/>
    <mergeCell ref="P22:Q22"/>
    <mergeCell ref="R22:S22"/>
    <mergeCell ref="C31:U31"/>
    <mergeCell ref="C32:C34"/>
    <mergeCell ref="D32:G32"/>
    <mergeCell ref="H32:K32"/>
    <mergeCell ref="L32:O32"/>
    <mergeCell ref="P32:S32"/>
    <mergeCell ref="T32:T34"/>
    <mergeCell ref="U32:U34"/>
    <mergeCell ref="D22:E22"/>
    <mergeCell ref="F22:G22"/>
    <mergeCell ref="H22:I22"/>
    <mergeCell ref="J22:K22"/>
    <mergeCell ref="L22:M22"/>
    <mergeCell ref="N22:O22"/>
    <mergeCell ref="P33:Q33"/>
    <mergeCell ref="R33:S33"/>
    <mergeCell ref="C42:U42"/>
    <mergeCell ref="C43:C45"/>
    <mergeCell ref="D43:G43"/>
    <mergeCell ref="H43:K43"/>
    <mergeCell ref="L43:O43"/>
    <mergeCell ref="P43:S43"/>
    <mergeCell ref="T43:T45"/>
    <mergeCell ref="U43:U45"/>
    <mergeCell ref="D33:E33"/>
    <mergeCell ref="F33:G33"/>
    <mergeCell ref="H33:I33"/>
    <mergeCell ref="J33:K33"/>
    <mergeCell ref="L33:M33"/>
    <mergeCell ref="N33:O33"/>
    <mergeCell ref="P44:Q44"/>
    <mergeCell ref="R44:S44"/>
    <mergeCell ref="J54:U56"/>
    <mergeCell ref="J57:U59"/>
    <mergeCell ref="D61:U61"/>
    <mergeCell ref="C62:C64"/>
    <mergeCell ref="D62:G62"/>
    <mergeCell ref="H62:K62"/>
    <mergeCell ref="L62:O62"/>
    <mergeCell ref="P62:S62"/>
    <mergeCell ref="D44:E44"/>
    <mergeCell ref="F44:G44"/>
    <mergeCell ref="H44:I44"/>
    <mergeCell ref="J44:K44"/>
    <mergeCell ref="L44:M44"/>
    <mergeCell ref="N44:O44"/>
    <mergeCell ref="T62:T64"/>
    <mergeCell ref="U62:U64"/>
    <mergeCell ref="D63:E63"/>
    <mergeCell ref="F63:G63"/>
    <mergeCell ref="H63:I63"/>
    <mergeCell ref="J63:K63"/>
    <mergeCell ref="L63:M63"/>
    <mergeCell ref="N63:O63"/>
    <mergeCell ref="P63:Q63"/>
    <mergeCell ref="R63:S63"/>
    <mergeCell ref="H74:I74"/>
    <mergeCell ref="J74:K74"/>
    <mergeCell ref="L74:M74"/>
    <mergeCell ref="N74:O74"/>
    <mergeCell ref="P74:Q74"/>
    <mergeCell ref="R74:S74"/>
    <mergeCell ref="D72:U72"/>
    <mergeCell ref="C73:C75"/>
    <mergeCell ref="D73:G73"/>
    <mergeCell ref="H73:K73"/>
    <mergeCell ref="L73:O73"/>
    <mergeCell ref="P73:S73"/>
    <mergeCell ref="T73:T75"/>
    <mergeCell ref="U73:U75"/>
    <mergeCell ref="D74:E74"/>
    <mergeCell ref="F74:G74"/>
    <mergeCell ref="H85:I85"/>
    <mergeCell ref="J85:K85"/>
    <mergeCell ref="L85:M85"/>
    <mergeCell ref="N85:O85"/>
    <mergeCell ref="P85:Q85"/>
    <mergeCell ref="R85:S85"/>
    <mergeCell ref="C83:U83"/>
    <mergeCell ref="C84:C86"/>
    <mergeCell ref="D84:G84"/>
    <mergeCell ref="H84:K84"/>
    <mergeCell ref="L84:O84"/>
    <mergeCell ref="P84:S84"/>
    <mergeCell ref="T84:T86"/>
    <mergeCell ref="U84:U86"/>
    <mergeCell ref="D85:E85"/>
    <mergeCell ref="F85:G85"/>
    <mergeCell ref="H96:I96"/>
    <mergeCell ref="J96:K96"/>
    <mergeCell ref="L96:M96"/>
    <mergeCell ref="N96:O96"/>
    <mergeCell ref="P96:Q96"/>
    <mergeCell ref="R96:S96"/>
    <mergeCell ref="C94:U94"/>
    <mergeCell ref="C95:C97"/>
    <mergeCell ref="D95:G95"/>
    <mergeCell ref="H95:K95"/>
    <mergeCell ref="L95:O95"/>
    <mergeCell ref="P95:S95"/>
    <mergeCell ref="T95:T97"/>
    <mergeCell ref="U95:U97"/>
    <mergeCell ref="D96:E96"/>
    <mergeCell ref="F96:G96"/>
    <mergeCell ref="J106:U108"/>
    <mergeCell ref="J109:U111"/>
    <mergeCell ref="D113:U113"/>
    <mergeCell ref="C114:C116"/>
    <mergeCell ref="D114:G114"/>
    <mergeCell ref="H114:K114"/>
    <mergeCell ref="L114:O114"/>
    <mergeCell ref="P114:S114"/>
    <mergeCell ref="T114:T116"/>
    <mergeCell ref="U114:U116"/>
    <mergeCell ref="P115:Q115"/>
    <mergeCell ref="R115:S115"/>
    <mergeCell ref="D124:U124"/>
    <mergeCell ref="C125:C127"/>
    <mergeCell ref="D125:G125"/>
    <mergeCell ref="H125:K125"/>
    <mergeCell ref="L125:O125"/>
    <mergeCell ref="P125:S125"/>
    <mergeCell ref="T125:T127"/>
    <mergeCell ref="U125:U127"/>
    <mergeCell ref="D115:E115"/>
    <mergeCell ref="F115:G115"/>
    <mergeCell ref="H115:I115"/>
    <mergeCell ref="J115:K115"/>
    <mergeCell ref="L115:M115"/>
    <mergeCell ref="N115:O115"/>
    <mergeCell ref="P126:Q126"/>
    <mergeCell ref="R126:S126"/>
    <mergeCell ref="C135:U135"/>
    <mergeCell ref="C136:C138"/>
    <mergeCell ref="D136:G136"/>
    <mergeCell ref="H136:K136"/>
    <mergeCell ref="L136:O136"/>
    <mergeCell ref="P136:S136"/>
    <mergeCell ref="T136:T138"/>
    <mergeCell ref="U136:U138"/>
    <mergeCell ref="D126:E126"/>
    <mergeCell ref="F126:G126"/>
    <mergeCell ref="H126:I126"/>
    <mergeCell ref="J126:K126"/>
    <mergeCell ref="L126:M126"/>
    <mergeCell ref="N126:O126"/>
    <mergeCell ref="P137:Q137"/>
    <mergeCell ref="R137:S137"/>
    <mergeCell ref="C146:U146"/>
    <mergeCell ref="C147:C149"/>
    <mergeCell ref="D147:G147"/>
    <mergeCell ref="H147:K147"/>
    <mergeCell ref="L147:O147"/>
    <mergeCell ref="P147:S147"/>
    <mergeCell ref="T147:T149"/>
    <mergeCell ref="U147:U149"/>
    <mergeCell ref="D137:E137"/>
    <mergeCell ref="F137:G137"/>
    <mergeCell ref="H137:I137"/>
    <mergeCell ref="J137:K137"/>
    <mergeCell ref="L137:M137"/>
    <mergeCell ref="N137:O137"/>
    <mergeCell ref="P148:Q148"/>
    <mergeCell ref="R148:S148"/>
    <mergeCell ref="J158:U160"/>
    <mergeCell ref="J161:U163"/>
    <mergeCell ref="D165:U165"/>
    <mergeCell ref="C166:C168"/>
    <mergeCell ref="D166:G166"/>
    <mergeCell ref="H166:K166"/>
    <mergeCell ref="L166:O166"/>
    <mergeCell ref="P166:S166"/>
    <mergeCell ref="D148:E148"/>
    <mergeCell ref="F148:G148"/>
    <mergeCell ref="H148:I148"/>
    <mergeCell ref="J148:K148"/>
    <mergeCell ref="L148:M148"/>
    <mergeCell ref="N148:O148"/>
    <mergeCell ref="T166:T168"/>
    <mergeCell ref="U166:U168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H178:I178"/>
    <mergeCell ref="J178:K178"/>
    <mergeCell ref="L178:M178"/>
    <mergeCell ref="N178:O178"/>
    <mergeCell ref="P178:Q178"/>
    <mergeCell ref="R178:S178"/>
    <mergeCell ref="D176:U176"/>
    <mergeCell ref="C177:C179"/>
    <mergeCell ref="D177:G177"/>
    <mergeCell ref="H177:K177"/>
    <mergeCell ref="L177:O177"/>
    <mergeCell ref="P177:S177"/>
    <mergeCell ref="T177:T179"/>
    <mergeCell ref="U177:U179"/>
    <mergeCell ref="D178:E178"/>
    <mergeCell ref="F178:G178"/>
    <mergeCell ref="H189:I189"/>
    <mergeCell ref="J189:K189"/>
    <mergeCell ref="L189:M189"/>
    <mergeCell ref="N189:O189"/>
    <mergeCell ref="P189:Q189"/>
    <mergeCell ref="R189:S189"/>
    <mergeCell ref="C187:U187"/>
    <mergeCell ref="C188:C190"/>
    <mergeCell ref="D188:G188"/>
    <mergeCell ref="H188:K188"/>
    <mergeCell ref="L188:O188"/>
    <mergeCell ref="P188:S188"/>
    <mergeCell ref="T188:T190"/>
    <mergeCell ref="U188:U190"/>
    <mergeCell ref="D189:E189"/>
    <mergeCell ref="F189:G189"/>
    <mergeCell ref="H200:I200"/>
    <mergeCell ref="J200:K200"/>
    <mergeCell ref="L200:M200"/>
    <mergeCell ref="N200:O200"/>
    <mergeCell ref="P200:Q200"/>
    <mergeCell ref="R200:S200"/>
    <mergeCell ref="C198:U198"/>
    <mergeCell ref="C199:C201"/>
    <mergeCell ref="D199:G199"/>
    <mergeCell ref="H199:K199"/>
    <mergeCell ref="L199:O199"/>
    <mergeCell ref="P199:S199"/>
    <mergeCell ref="T199:T201"/>
    <mergeCell ref="U199:U201"/>
    <mergeCell ref="D200:E200"/>
    <mergeCell ref="F200:G200"/>
    <mergeCell ref="J210:U212"/>
    <mergeCell ref="J213:U215"/>
    <mergeCell ref="D217:U217"/>
    <mergeCell ref="C218:C220"/>
    <mergeCell ref="D218:G218"/>
    <mergeCell ref="H218:K218"/>
    <mergeCell ref="L218:O218"/>
    <mergeCell ref="P218:S218"/>
    <mergeCell ref="T218:T220"/>
    <mergeCell ref="U218:U220"/>
    <mergeCell ref="P219:Q219"/>
    <mergeCell ref="R219:S219"/>
    <mergeCell ref="D228:U228"/>
    <mergeCell ref="C229:C231"/>
    <mergeCell ref="D229:G229"/>
    <mergeCell ref="H229:K229"/>
    <mergeCell ref="L229:O229"/>
    <mergeCell ref="P229:S229"/>
    <mergeCell ref="T229:T231"/>
    <mergeCell ref="U229:U231"/>
    <mergeCell ref="D219:E219"/>
    <mergeCell ref="F219:G219"/>
    <mergeCell ref="H219:I219"/>
    <mergeCell ref="J219:K219"/>
    <mergeCell ref="L219:M219"/>
    <mergeCell ref="N219:O219"/>
    <mergeCell ref="P230:Q230"/>
    <mergeCell ref="R230:S230"/>
    <mergeCell ref="C239:U239"/>
    <mergeCell ref="C240:C242"/>
    <mergeCell ref="D240:G240"/>
    <mergeCell ref="H240:K240"/>
    <mergeCell ref="L240:O240"/>
    <mergeCell ref="P240:S240"/>
    <mergeCell ref="T240:T242"/>
    <mergeCell ref="U240:U242"/>
    <mergeCell ref="D230:E230"/>
    <mergeCell ref="F230:G230"/>
    <mergeCell ref="H230:I230"/>
    <mergeCell ref="J230:K230"/>
    <mergeCell ref="L230:M230"/>
    <mergeCell ref="N230:O230"/>
    <mergeCell ref="P252:Q252"/>
    <mergeCell ref="R252:S252"/>
    <mergeCell ref="D252:E252"/>
    <mergeCell ref="F252:G252"/>
    <mergeCell ref="H252:I252"/>
    <mergeCell ref="J252:K252"/>
    <mergeCell ref="L252:M252"/>
    <mergeCell ref="N252:O252"/>
    <mergeCell ref="P241:Q241"/>
    <mergeCell ref="R241:S241"/>
    <mergeCell ref="C250:U250"/>
    <mergeCell ref="C251:C253"/>
    <mergeCell ref="D251:G251"/>
    <mergeCell ref="H251:K251"/>
    <mergeCell ref="L251:O251"/>
    <mergeCell ref="P251:S251"/>
    <mergeCell ref="T251:T253"/>
    <mergeCell ref="U251:U253"/>
    <mergeCell ref="D241:E241"/>
    <mergeCell ref="F241:G241"/>
    <mergeCell ref="H241:I241"/>
    <mergeCell ref="J241:K241"/>
    <mergeCell ref="L241:M241"/>
    <mergeCell ref="N241:O2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E04C8-BB4A-4D33-9D03-C3A43D2F43F8}">
  <dimension ref="C2:Y259"/>
  <sheetViews>
    <sheetView topLeftCell="B164" workbookViewId="0">
      <selection activeCell="D180" sqref="D180:S184"/>
    </sheetView>
  </sheetViews>
  <sheetFormatPr baseColWidth="10" defaultRowHeight="13.2" x14ac:dyDescent="0.25"/>
  <cols>
    <col min="1" max="2" width="11.5546875" style="250"/>
    <col min="3" max="3" width="15" style="250" customWidth="1"/>
    <col min="4" max="12" width="8" style="250" customWidth="1"/>
    <col min="13" max="13" width="9.21875" style="250" bestFit="1" customWidth="1"/>
    <col min="14" max="19" width="8" style="250" customWidth="1"/>
    <col min="20" max="21" width="9.88671875" style="250" customWidth="1"/>
    <col min="22" max="22" width="11.5546875" style="250"/>
    <col min="23" max="24" width="13.109375" style="250" bestFit="1" customWidth="1"/>
    <col min="25" max="25" width="13.5546875" style="250" bestFit="1" customWidth="1"/>
    <col min="26" max="16384" width="11.5546875" style="250"/>
  </cols>
  <sheetData>
    <row r="2" spans="3:24" x14ac:dyDescent="0.25">
      <c r="C2" s="248" t="s">
        <v>19</v>
      </c>
      <c r="D2" s="18"/>
      <c r="E2" s="249"/>
      <c r="F2" s="18"/>
      <c r="G2" s="18"/>
      <c r="H2" s="19">
        <f>+(D40+F40+H40+J40)/(+D18+F18+H18+J18)</f>
        <v>0.25402318904943932</v>
      </c>
      <c r="I2" s="16"/>
      <c r="J2" s="428" t="s">
        <v>24</v>
      </c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30"/>
    </row>
    <row r="3" spans="3:24" x14ac:dyDescent="0.25">
      <c r="C3" s="251" t="s">
        <v>20</v>
      </c>
      <c r="D3" s="20"/>
      <c r="E3" s="252"/>
      <c r="F3" s="20"/>
      <c r="G3" s="20"/>
      <c r="H3" s="21">
        <f>+((D40+H40)+2*(F40+J40))/((D18+H18)+2*(F18+J18))</f>
        <v>0.25973620430859201</v>
      </c>
      <c r="I3" s="16"/>
      <c r="J3" s="431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3"/>
    </row>
    <row r="4" spans="3:24" x14ac:dyDescent="0.25">
      <c r="C4" s="253" t="s">
        <v>21</v>
      </c>
      <c r="D4" s="22"/>
      <c r="E4" s="22"/>
      <c r="F4" s="22"/>
      <c r="G4" s="22"/>
      <c r="H4" s="23">
        <f>+(E40+G40+I40+K40+M40++O40+Q40+S40)/(+E18+G18+I18+K18+M18+O18+Q18+S18)</f>
        <v>0.16163384226217364</v>
      </c>
      <c r="I4" s="16"/>
      <c r="J4" s="431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3"/>
    </row>
    <row r="5" spans="3:24" x14ac:dyDescent="0.25">
      <c r="C5" s="251" t="s">
        <v>18</v>
      </c>
      <c r="D5" s="20"/>
      <c r="E5" s="20"/>
      <c r="F5" s="20"/>
      <c r="G5" s="20"/>
      <c r="H5" s="21">
        <f>+(L40+M40+N40+O40)/+(L18+M18+N18+O18)</f>
        <v>4.5060481814658424E-2</v>
      </c>
      <c r="I5" s="16"/>
      <c r="J5" s="428" t="s">
        <v>124</v>
      </c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30"/>
    </row>
    <row r="6" spans="3:24" x14ac:dyDescent="0.25">
      <c r="C6" s="251" t="s">
        <v>23</v>
      </c>
      <c r="D6" s="20"/>
      <c r="E6" s="20"/>
      <c r="F6" s="20"/>
      <c r="G6" s="20"/>
      <c r="H6" s="21">
        <f>+(P40+Q40+R40+S40)/(P18+Q18+R18+S18)</f>
        <v>0.61387220098306938</v>
      </c>
      <c r="I6" s="16"/>
      <c r="J6" s="431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3"/>
    </row>
    <row r="7" spans="3:24" x14ac:dyDescent="0.25">
      <c r="C7" s="254" t="s">
        <v>22</v>
      </c>
      <c r="D7" s="24"/>
      <c r="E7" s="24"/>
      <c r="F7" s="24"/>
      <c r="G7" s="24"/>
      <c r="H7" s="25">
        <f>+U40/U18</f>
        <v>0.21397007099215767</v>
      </c>
      <c r="I7" s="16"/>
      <c r="J7" s="434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6"/>
    </row>
    <row r="8" spans="3:24" ht="13.8" thickBot="1" x14ac:dyDescent="0.3"/>
    <row r="9" spans="3:24" ht="13.8" thickBot="1" x14ac:dyDescent="0.3">
      <c r="C9" s="5">
        <v>2023</v>
      </c>
      <c r="D9" s="437" t="s">
        <v>105</v>
      </c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8"/>
      <c r="R9" s="438"/>
      <c r="S9" s="438"/>
      <c r="T9" s="438"/>
      <c r="U9" s="439"/>
    </row>
    <row r="10" spans="3:24" ht="13.8" thickBot="1" x14ac:dyDescent="0.3">
      <c r="C10" s="415" t="s">
        <v>12</v>
      </c>
      <c r="D10" s="417" t="s">
        <v>0</v>
      </c>
      <c r="E10" s="418"/>
      <c r="F10" s="418"/>
      <c r="G10" s="419"/>
      <c r="H10" s="420" t="s">
        <v>1</v>
      </c>
      <c r="I10" s="421"/>
      <c r="J10" s="421"/>
      <c r="K10" s="422"/>
      <c r="L10" s="420" t="s">
        <v>2</v>
      </c>
      <c r="M10" s="421"/>
      <c r="N10" s="421"/>
      <c r="O10" s="422"/>
      <c r="P10" s="420" t="s">
        <v>3</v>
      </c>
      <c r="Q10" s="421"/>
      <c r="R10" s="421"/>
      <c r="S10" s="422"/>
      <c r="T10" s="423" t="s">
        <v>4</v>
      </c>
      <c r="U10" s="423" t="s">
        <v>5</v>
      </c>
    </row>
    <row r="11" spans="3:24" ht="13.8" thickBot="1" x14ac:dyDescent="0.3">
      <c r="C11" s="415"/>
      <c r="D11" s="426" t="s">
        <v>6</v>
      </c>
      <c r="E11" s="427"/>
      <c r="F11" s="426" t="s">
        <v>7</v>
      </c>
      <c r="G11" s="427"/>
      <c r="H11" s="426" t="s">
        <v>6</v>
      </c>
      <c r="I11" s="427"/>
      <c r="J11" s="426" t="s">
        <v>7</v>
      </c>
      <c r="K11" s="427"/>
      <c r="L11" s="426" t="s">
        <v>6</v>
      </c>
      <c r="M11" s="427"/>
      <c r="N11" s="426" t="s">
        <v>7</v>
      </c>
      <c r="O11" s="427"/>
      <c r="P11" s="426" t="s">
        <v>6</v>
      </c>
      <c r="Q11" s="427"/>
      <c r="R11" s="426" t="s">
        <v>7</v>
      </c>
      <c r="S11" s="427"/>
      <c r="T11" s="424"/>
      <c r="U11" s="424"/>
    </row>
    <row r="12" spans="3:24" ht="13.8" thickBot="1" x14ac:dyDescent="0.3">
      <c r="C12" s="416"/>
      <c r="D12" s="6" t="s">
        <v>8</v>
      </c>
      <c r="E12" s="6" t="s">
        <v>9</v>
      </c>
      <c r="F12" s="6" t="s">
        <v>8</v>
      </c>
      <c r="G12" s="7" t="s">
        <v>9</v>
      </c>
      <c r="H12" s="6" t="s">
        <v>8</v>
      </c>
      <c r="I12" s="6" t="s">
        <v>9</v>
      </c>
      <c r="J12" s="6" t="s">
        <v>8</v>
      </c>
      <c r="K12" s="6" t="s">
        <v>9</v>
      </c>
      <c r="L12" s="6" t="s">
        <v>8</v>
      </c>
      <c r="M12" s="6" t="s">
        <v>9</v>
      </c>
      <c r="N12" s="6" t="s">
        <v>8</v>
      </c>
      <c r="O12" s="6" t="s">
        <v>9</v>
      </c>
      <c r="P12" s="6" t="s">
        <v>8</v>
      </c>
      <c r="Q12" s="6" t="s">
        <v>9</v>
      </c>
      <c r="R12" s="6" t="s">
        <v>8</v>
      </c>
      <c r="S12" s="6" t="s">
        <v>9</v>
      </c>
      <c r="T12" s="425"/>
      <c r="U12" s="425"/>
    </row>
    <row r="13" spans="3:24" x14ac:dyDescent="0.25">
      <c r="C13" s="1" t="s">
        <v>13</v>
      </c>
      <c r="D13" s="255">
        <v>3511</v>
      </c>
      <c r="E13" s="255">
        <v>7296</v>
      </c>
      <c r="F13" s="255">
        <v>16002</v>
      </c>
      <c r="G13" s="255">
        <v>6136</v>
      </c>
      <c r="H13" s="255">
        <v>8235</v>
      </c>
      <c r="I13" s="255">
        <v>2632</v>
      </c>
      <c r="J13" s="255">
        <v>10236</v>
      </c>
      <c r="K13" s="255">
        <v>21179</v>
      </c>
      <c r="L13" s="255">
        <v>8653</v>
      </c>
      <c r="M13" s="255">
        <v>0</v>
      </c>
      <c r="N13" s="255">
        <v>16253</v>
      </c>
      <c r="O13" s="255">
        <v>0</v>
      </c>
      <c r="P13" s="255">
        <v>0</v>
      </c>
      <c r="Q13" s="255">
        <v>0</v>
      </c>
      <c r="R13" s="255">
        <v>0</v>
      </c>
      <c r="S13" s="255">
        <v>0</v>
      </c>
      <c r="T13" s="255">
        <f>SUM(D13:S13)</f>
        <v>100133</v>
      </c>
      <c r="U13" s="255">
        <f>D13+E13+H13+I13+L13+M13+P13+Q13+(2*(F13+G13+J13+K13+N13+O13+R13+S13))</f>
        <v>169939</v>
      </c>
      <c r="W13" s="256"/>
      <c r="X13" s="256"/>
    </row>
    <row r="14" spans="3:24" x14ac:dyDescent="0.25">
      <c r="C14" s="2" t="s">
        <v>14</v>
      </c>
      <c r="D14" s="257">
        <v>27650</v>
      </c>
      <c r="E14" s="257">
        <v>2683</v>
      </c>
      <c r="F14" s="257">
        <v>81327</v>
      </c>
      <c r="G14" s="257">
        <v>19658</v>
      </c>
      <c r="H14" s="257">
        <v>18093</v>
      </c>
      <c r="I14" s="257">
        <v>11792</v>
      </c>
      <c r="J14" s="257">
        <v>73177</v>
      </c>
      <c r="K14" s="257">
        <v>36206</v>
      </c>
      <c r="L14" s="257">
        <v>2144</v>
      </c>
      <c r="M14" s="257">
        <v>515</v>
      </c>
      <c r="N14" s="257">
        <v>7212</v>
      </c>
      <c r="O14" s="257">
        <v>785</v>
      </c>
      <c r="P14" s="257">
        <v>1383</v>
      </c>
      <c r="Q14" s="257">
        <v>247</v>
      </c>
      <c r="R14" s="257">
        <v>3636</v>
      </c>
      <c r="S14" s="257">
        <v>6157</v>
      </c>
      <c r="T14" s="257">
        <f t="shared" ref="T14:T17" si="0">SUM(D14:S14)</f>
        <v>292665</v>
      </c>
      <c r="U14" s="257">
        <f t="shared" ref="U14:U18" si="1">D14+E14+H14+I14+L14+M14+P14+Q14+(2*(F14+G14+J14+K14+N14+O14+R14+S14))</f>
        <v>520823</v>
      </c>
      <c r="W14" s="258"/>
    </row>
    <row r="15" spans="3:24" x14ac:dyDescent="0.25">
      <c r="C15" s="2" t="s">
        <v>15</v>
      </c>
      <c r="D15" s="257">
        <v>4375</v>
      </c>
      <c r="E15" s="257">
        <v>1633</v>
      </c>
      <c r="F15" s="257">
        <v>5693</v>
      </c>
      <c r="G15" s="257">
        <v>42355</v>
      </c>
      <c r="H15" s="257">
        <v>4762</v>
      </c>
      <c r="I15" s="257">
        <v>2287</v>
      </c>
      <c r="J15" s="257">
        <v>61009</v>
      </c>
      <c r="K15" s="257">
        <v>1334</v>
      </c>
      <c r="L15" s="257">
        <v>103</v>
      </c>
      <c r="M15" s="257">
        <v>807</v>
      </c>
      <c r="N15" s="257">
        <v>202</v>
      </c>
      <c r="O15" s="257">
        <v>12349</v>
      </c>
      <c r="P15" s="257">
        <v>268</v>
      </c>
      <c r="Q15" s="257">
        <v>289</v>
      </c>
      <c r="R15" s="257">
        <v>268</v>
      </c>
      <c r="S15" s="257">
        <v>585</v>
      </c>
      <c r="T15" s="257">
        <f t="shared" si="0"/>
        <v>138319</v>
      </c>
      <c r="U15" s="257">
        <f t="shared" si="1"/>
        <v>262114</v>
      </c>
    </row>
    <row r="16" spans="3:24" x14ac:dyDescent="0.25">
      <c r="C16" s="2" t="s">
        <v>16</v>
      </c>
      <c r="D16" s="257">
        <v>0</v>
      </c>
      <c r="E16" s="257">
        <v>0</v>
      </c>
      <c r="F16" s="257">
        <v>0</v>
      </c>
      <c r="G16" s="257">
        <v>0</v>
      </c>
      <c r="H16" s="257">
        <v>0</v>
      </c>
      <c r="I16" s="257">
        <v>0</v>
      </c>
      <c r="J16" s="257">
        <v>0</v>
      </c>
      <c r="K16" s="257">
        <v>0</v>
      </c>
      <c r="L16" s="257">
        <v>0</v>
      </c>
      <c r="M16" s="257">
        <v>0</v>
      </c>
      <c r="N16" s="257">
        <v>0</v>
      </c>
      <c r="O16" s="257">
        <v>0</v>
      </c>
      <c r="P16" s="257">
        <v>0</v>
      </c>
      <c r="Q16" s="257">
        <v>0</v>
      </c>
      <c r="R16" s="257">
        <v>0</v>
      </c>
      <c r="S16" s="257">
        <v>0</v>
      </c>
      <c r="T16" s="257">
        <f t="shared" si="0"/>
        <v>0</v>
      </c>
      <c r="U16" s="257">
        <f t="shared" si="1"/>
        <v>0</v>
      </c>
    </row>
    <row r="17" spans="3:25" ht="13.8" thickBot="1" x14ac:dyDescent="0.3">
      <c r="C17" s="2" t="s">
        <v>17</v>
      </c>
      <c r="D17" s="257">
        <v>218</v>
      </c>
      <c r="E17" s="257">
        <v>1</v>
      </c>
      <c r="F17" s="257">
        <v>525</v>
      </c>
      <c r="G17" s="257">
        <v>3</v>
      </c>
      <c r="H17" s="257">
        <v>8</v>
      </c>
      <c r="I17" s="257">
        <v>0</v>
      </c>
      <c r="J17" s="257">
        <v>414</v>
      </c>
      <c r="K17" s="257">
        <v>0</v>
      </c>
      <c r="L17" s="257">
        <v>0</v>
      </c>
      <c r="M17" s="257">
        <v>0</v>
      </c>
      <c r="N17" s="257">
        <v>0</v>
      </c>
      <c r="O17" s="257">
        <v>0</v>
      </c>
      <c r="P17" s="257">
        <v>434</v>
      </c>
      <c r="Q17" s="257">
        <v>49</v>
      </c>
      <c r="R17" s="257">
        <v>1206</v>
      </c>
      <c r="S17" s="257">
        <v>126</v>
      </c>
      <c r="T17" s="257">
        <f t="shared" si="0"/>
        <v>2984</v>
      </c>
      <c r="U17" s="257">
        <f t="shared" si="1"/>
        <v>5258</v>
      </c>
    </row>
    <row r="18" spans="3:25" ht="13.8" thickBot="1" x14ac:dyDescent="0.3">
      <c r="C18" s="3" t="s">
        <v>10</v>
      </c>
      <c r="D18" s="4">
        <f>SUM(D13:D17)</f>
        <v>35754</v>
      </c>
      <c r="E18" s="4">
        <f t="shared" ref="E18:S18" si="2">SUM(E13:E17)</f>
        <v>11613</v>
      </c>
      <c r="F18" s="4">
        <f t="shared" si="2"/>
        <v>103547</v>
      </c>
      <c r="G18" s="4">
        <f t="shared" si="2"/>
        <v>68152</v>
      </c>
      <c r="H18" s="4">
        <f t="shared" si="2"/>
        <v>31098</v>
      </c>
      <c r="I18" s="4">
        <f t="shared" si="2"/>
        <v>16711</v>
      </c>
      <c r="J18" s="4">
        <f t="shared" si="2"/>
        <v>144836</v>
      </c>
      <c r="K18" s="4">
        <f t="shared" si="2"/>
        <v>58719</v>
      </c>
      <c r="L18" s="4">
        <f t="shared" si="2"/>
        <v>10900</v>
      </c>
      <c r="M18" s="4">
        <f t="shared" si="2"/>
        <v>1322</v>
      </c>
      <c r="N18" s="4">
        <f t="shared" si="2"/>
        <v>23667</v>
      </c>
      <c r="O18" s="4">
        <f t="shared" si="2"/>
        <v>13134</v>
      </c>
      <c r="P18" s="4">
        <f t="shared" si="2"/>
        <v>2085</v>
      </c>
      <c r="Q18" s="4">
        <f t="shared" si="2"/>
        <v>585</v>
      </c>
      <c r="R18" s="4">
        <f t="shared" si="2"/>
        <v>5110</v>
      </c>
      <c r="S18" s="4">
        <f t="shared" si="2"/>
        <v>6868</v>
      </c>
      <c r="T18" s="4">
        <f>SUM(D18:S18)</f>
        <v>534101</v>
      </c>
      <c r="U18" s="4">
        <f t="shared" si="1"/>
        <v>958134</v>
      </c>
      <c r="V18" s="259"/>
      <c r="W18" s="260"/>
      <c r="X18" s="260"/>
      <c r="Y18" s="261"/>
    </row>
    <row r="19" spans="3:25" ht="13.8" thickBot="1" x14ac:dyDescent="0.3"/>
    <row r="20" spans="3:25" ht="15.75" customHeight="1" thickBot="1" x14ac:dyDescent="0.3">
      <c r="C20" s="8">
        <v>2024</v>
      </c>
      <c r="D20" s="412" t="s">
        <v>125</v>
      </c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  <c r="U20" s="414"/>
    </row>
    <row r="21" spans="3:25" ht="15.75" customHeight="1" thickBot="1" x14ac:dyDescent="0.3">
      <c r="C21" s="415" t="s">
        <v>12</v>
      </c>
      <c r="D21" s="417" t="s">
        <v>0</v>
      </c>
      <c r="E21" s="418"/>
      <c r="F21" s="418"/>
      <c r="G21" s="419"/>
      <c r="H21" s="420" t="s">
        <v>1</v>
      </c>
      <c r="I21" s="421"/>
      <c r="J21" s="421"/>
      <c r="K21" s="422"/>
      <c r="L21" s="420" t="s">
        <v>2</v>
      </c>
      <c r="M21" s="421"/>
      <c r="N21" s="421"/>
      <c r="O21" s="422"/>
      <c r="P21" s="420" t="s">
        <v>3</v>
      </c>
      <c r="Q21" s="421"/>
      <c r="R21" s="421"/>
      <c r="S21" s="422"/>
      <c r="T21" s="423" t="s">
        <v>4</v>
      </c>
      <c r="U21" s="423" t="s">
        <v>5</v>
      </c>
    </row>
    <row r="22" spans="3:25" ht="13.8" thickBot="1" x14ac:dyDescent="0.3">
      <c r="C22" s="415"/>
      <c r="D22" s="410" t="s">
        <v>6</v>
      </c>
      <c r="E22" s="411"/>
      <c r="F22" s="410" t="s">
        <v>7</v>
      </c>
      <c r="G22" s="411"/>
      <c r="H22" s="410" t="s">
        <v>6</v>
      </c>
      <c r="I22" s="411"/>
      <c r="J22" s="410" t="s">
        <v>7</v>
      </c>
      <c r="K22" s="411"/>
      <c r="L22" s="410" t="s">
        <v>6</v>
      </c>
      <c r="M22" s="411"/>
      <c r="N22" s="410" t="s">
        <v>7</v>
      </c>
      <c r="O22" s="411"/>
      <c r="P22" s="410" t="s">
        <v>6</v>
      </c>
      <c r="Q22" s="411"/>
      <c r="R22" s="410" t="s">
        <v>7</v>
      </c>
      <c r="S22" s="411"/>
      <c r="T22" s="424"/>
      <c r="U22" s="424"/>
    </row>
    <row r="23" spans="3:25" ht="13.8" thickBot="1" x14ac:dyDescent="0.3">
      <c r="C23" s="416"/>
      <c r="D23" s="9" t="s">
        <v>8</v>
      </c>
      <c r="E23" s="9" t="s">
        <v>9</v>
      </c>
      <c r="F23" s="9" t="s">
        <v>8</v>
      </c>
      <c r="G23" s="10" t="s">
        <v>9</v>
      </c>
      <c r="H23" s="9" t="s">
        <v>8</v>
      </c>
      <c r="I23" s="9" t="s">
        <v>9</v>
      </c>
      <c r="J23" s="9" t="s">
        <v>8</v>
      </c>
      <c r="K23" s="9" t="s">
        <v>9</v>
      </c>
      <c r="L23" s="9" t="s">
        <v>8</v>
      </c>
      <c r="M23" s="9" t="s">
        <v>9</v>
      </c>
      <c r="N23" s="9" t="s">
        <v>8</v>
      </c>
      <c r="O23" s="9" t="s">
        <v>9</v>
      </c>
      <c r="P23" s="9" t="s">
        <v>8</v>
      </c>
      <c r="Q23" s="9" t="s">
        <v>9</v>
      </c>
      <c r="R23" s="9" t="s">
        <v>8</v>
      </c>
      <c r="S23" s="9" t="s">
        <v>9</v>
      </c>
      <c r="T23" s="425"/>
      <c r="U23" s="425"/>
    </row>
    <row r="24" spans="3:25" x14ac:dyDescent="0.25">
      <c r="C24" s="11" t="s">
        <v>13</v>
      </c>
      <c r="D24" s="262">
        <v>5224</v>
      </c>
      <c r="E24" s="262">
        <v>7080</v>
      </c>
      <c r="F24" s="262">
        <v>19807</v>
      </c>
      <c r="G24" s="262">
        <v>6214</v>
      </c>
      <c r="H24" s="262">
        <v>9450</v>
      </c>
      <c r="I24" s="262">
        <v>2895</v>
      </c>
      <c r="J24" s="262">
        <v>12264</v>
      </c>
      <c r="K24" s="262">
        <v>19896</v>
      </c>
      <c r="L24" s="262">
        <v>8812</v>
      </c>
      <c r="M24" s="262">
        <v>0</v>
      </c>
      <c r="N24" s="262">
        <v>17632</v>
      </c>
      <c r="O24" s="262">
        <v>0</v>
      </c>
      <c r="P24" s="262">
        <v>0</v>
      </c>
      <c r="Q24" s="262">
        <v>0</v>
      </c>
      <c r="R24" s="262">
        <v>0</v>
      </c>
      <c r="S24" s="262">
        <v>0</v>
      </c>
      <c r="T24" s="262">
        <f>SUM(D24:S24)</f>
        <v>109274</v>
      </c>
      <c r="U24" s="262">
        <f>D24+E24+H24+I24+L24+M24+P24+Q24+(2*(F24+G24+J24+K24+N24+O24+R24+S24))</f>
        <v>185087</v>
      </c>
      <c r="W24" s="256"/>
      <c r="X24" s="256"/>
    </row>
    <row r="25" spans="3:25" x14ac:dyDescent="0.25">
      <c r="C25" s="12" t="s">
        <v>14</v>
      </c>
      <c r="D25" s="263">
        <v>35580</v>
      </c>
      <c r="E25" s="263">
        <v>546</v>
      </c>
      <c r="F25" s="263">
        <v>102056</v>
      </c>
      <c r="G25" s="263">
        <v>21730</v>
      </c>
      <c r="H25" s="263">
        <v>21145</v>
      </c>
      <c r="I25" s="263">
        <v>11301</v>
      </c>
      <c r="J25" s="263">
        <v>90243</v>
      </c>
      <c r="K25" s="263">
        <v>34253</v>
      </c>
      <c r="L25" s="263">
        <v>1556</v>
      </c>
      <c r="M25" s="263">
        <v>32</v>
      </c>
      <c r="N25" s="263">
        <v>4377</v>
      </c>
      <c r="O25" s="263">
        <v>3806</v>
      </c>
      <c r="P25" s="263">
        <v>1613</v>
      </c>
      <c r="Q25" s="263">
        <v>583</v>
      </c>
      <c r="R25" s="263">
        <v>4294</v>
      </c>
      <c r="S25" s="263">
        <v>15027</v>
      </c>
      <c r="T25" s="263">
        <f t="shared" ref="T25:T28" si="3">SUM(D25:S25)</f>
        <v>348142</v>
      </c>
      <c r="U25" s="263">
        <f t="shared" ref="U25:U29" si="4">D25+E25+H25+I25+L25+M25+P25+Q25+(2*(F25+G25+J25+K25+N25+O25+R25+S25))</f>
        <v>623928</v>
      </c>
    </row>
    <row r="26" spans="3:25" x14ac:dyDescent="0.25">
      <c r="C26" s="12" t="s">
        <v>15</v>
      </c>
      <c r="D26" s="263">
        <v>4927</v>
      </c>
      <c r="E26" s="263">
        <v>592</v>
      </c>
      <c r="F26" s="263">
        <v>8767</v>
      </c>
      <c r="G26" s="263">
        <v>63542</v>
      </c>
      <c r="H26" s="263">
        <v>3768</v>
      </c>
      <c r="I26" s="263">
        <v>1362</v>
      </c>
      <c r="J26" s="263">
        <v>80888</v>
      </c>
      <c r="K26" s="263">
        <v>1403</v>
      </c>
      <c r="L26" s="263">
        <v>30</v>
      </c>
      <c r="M26" s="263">
        <v>1018</v>
      </c>
      <c r="N26" s="263">
        <v>191</v>
      </c>
      <c r="O26" s="263">
        <v>13778</v>
      </c>
      <c r="P26" s="263">
        <v>186</v>
      </c>
      <c r="Q26" s="263">
        <v>248</v>
      </c>
      <c r="R26" s="263">
        <v>130</v>
      </c>
      <c r="S26" s="263">
        <v>313</v>
      </c>
      <c r="T26" s="263">
        <f t="shared" si="3"/>
        <v>181143</v>
      </c>
      <c r="U26" s="263">
        <f t="shared" si="4"/>
        <v>350155</v>
      </c>
      <c r="V26" s="258"/>
    </row>
    <row r="27" spans="3:25" x14ac:dyDescent="0.25">
      <c r="C27" s="12" t="s">
        <v>16</v>
      </c>
      <c r="D27" s="263">
        <v>0</v>
      </c>
      <c r="E27" s="263">
        <v>0</v>
      </c>
      <c r="F27" s="263">
        <v>0</v>
      </c>
      <c r="G27" s="263">
        <v>0</v>
      </c>
      <c r="H27" s="263">
        <v>0</v>
      </c>
      <c r="I27" s="263">
        <v>0</v>
      </c>
      <c r="J27" s="263">
        <v>0</v>
      </c>
      <c r="K27" s="263">
        <v>0</v>
      </c>
      <c r="L27" s="263">
        <v>0</v>
      </c>
      <c r="M27" s="263">
        <v>0</v>
      </c>
      <c r="N27" s="263">
        <v>0</v>
      </c>
      <c r="O27" s="263">
        <v>0</v>
      </c>
      <c r="P27" s="263">
        <v>0</v>
      </c>
      <c r="Q27" s="263">
        <v>0</v>
      </c>
      <c r="R27" s="263">
        <v>0</v>
      </c>
      <c r="S27" s="263">
        <v>0</v>
      </c>
      <c r="T27" s="263">
        <f t="shared" si="3"/>
        <v>0</v>
      </c>
      <c r="U27" s="263">
        <f t="shared" si="4"/>
        <v>0</v>
      </c>
      <c r="V27" s="258"/>
      <c r="W27" s="258"/>
    </row>
    <row r="28" spans="3:25" ht="13.8" thickBot="1" x14ac:dyDescent="0.3">
      <c r="C28" s="12" t="s">
        <v>17</v>
      </c>
      <c r="D28" s="264">
        <v>154</v>
      </c>
      <c r="E28" s="264">
        <v>0</v>
      </c>
      <c r="F28" s="264">
        <v>374</v>
      </c>
      <c r="G28" s="264">
        <v>0</v>
      </c>
      <c r="H28" s="264">
        <v>366</v>
      </c>
      <c r="I28" s="264">
        <v>0</v>
      </c>
      <c r="J28" s="264">
        <v>299</v>
      </c>
      <c r="K28" s="264">
        <v>0</v>
      </c>
      <c r="L28" s="264">
        <v>0</v>
      </c>
      <c r="M28" s="264">
        <v>0</v>
      </c>
      <c r="N28" s="264">
        <v>0</v>
      </c>
      <c r="O28" s="264">
        <v>0</v>
      </c>
      <c r="P28" s="264">
        <v>341</v>
      </c>
      <c r="Q28" s="264">
        <v>41</v>
      </c>
      <c r="R28" s="264">
        <v>794</v>
      </c>
      <c r="S28" s="264">
        <v>70</v>
      </c>
      <c r="T28" s="263">
        <f t="shared" si="3"/>
        <v>2439</v>
      </c>
      <c r="U28" s="263">
        <f t="shared" si="4"/>
        <v>3976</v>
      </c>
      <c r="V28" s="258"/>
    </row>
    <row r="29" spans="3:25" ht="13.8" thickBot="1" x14ac:dyDescent="0.3">
      <c r="C29" s="13" t="s">
        <v>10</v>
      </c>
      <c r="D29" s="14">
        <f>SUM(D24:D28)</f>
        <v>45885</v>
      </c>
      <c r="E29" s="14">
        <f t="shared" ref="E29:S29" si="5">SUM(E24:E28)</f>
        <v>8218</v>
      </c>
      <c r="F29" s="14">
        <f t="shared" si="5"/>
        <v>131004</v>
      </c>
      <c r="G29" s="14">
        <f t="shared" si="5"/>
        <v>91486</v>
      </c>
      <c r="H29" s="14">
        <f t="shared" si="5"/>
        <v>34729</v>
      </c>
      <c r="I29" s="14">
        <f t="shared" si="5"/>
        <v>15558</v>
      </c>
      <c r="J29" s="14">
        <f t="shared" si="5"/>
        <v>183694</v>
      </c>
      <c r="K29" s="14">
        <f t="shared" si="5"/>
        <v>55552</v>
      </c>
      <c r="L29" s="14">
        <f t="shared" si="5"/>
        <v>10398</v>
      </c>
      <c r="M29" s="14">
        <f t="shared" si="5"/>
        <v>1050</v>
      </c>
      <c r="N29" s="14">
        <f t="shared" si="5"/>
        <v>22200</v>
      </c>
      <c r="O29" s="14">
        <f t="shared" si="5"/>
        <v>17584</v>
      </c>
      <c r="P29" s="14">
        <f t="shared" si="5"/>
        <v>2140</v>
      </c>
      <c r="Q29" s="14">
        <f t="shared" si="5"/>
        <v>872</v>
      </c>
      <c r="R29" s="14">
        <f t="shared" si="5"/>
        <v>5218</v>
      </c>
      <c r="S29" s="14">
        <f t="shared" si="5"/>
        <v>15410</v>
      </c>
      <c r="T29" s="14">
        <f>SUM(D29:S29)</f>
        <v>640998</v>
      </c>
      <c r="U29" s="14">
        <f t="shared" si="4"/>
        <v>1163146</v>
      </c>
      <c r="V29" s="258"/>
    </row>
    <row r="30" spans="3:25" ht="13.8" thickBot="1" x14ac:dyDescent="0.3"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</row>
    <row r="31" spans="3:25" ht="15.75" customHeight="1" thickBot="1" x14ac:dyDescent="0.3">
      <c r="C31" s="412" t="s">
        <v>126</v>
      </c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4"/>
    </row>
    <row r="32" spans="3:25" ht="13.8" thickBot="1" x14ac:dyDescent="0.3">
      <c r="C32" s="415" t="s">
        <v>12</v>
      </c>
      <c r="D32" s="417" t="s">
        <v>0</v>
      </c>
      <c r="E32" s="418"/>
      <c r="F32" s="418"/>
      <c r="G32" s="419"/>
      <c r="H32" s="420" t="s">
        <v>1</v>
      </c>
      <c r="I32" s="421"/>
      <c r="J32" s="421"/>
      <c r="K32" s="422"/>
      <c r="L32" s="420" t="s">
        <v>2</v>
      </c>
      <c r="M32" s="421"/>
      <c r="N32" s="421"/>
      <c r="O32" s="422"/>
      <c r="P32" s="420" t="s">
        <v>3</v>
      </c>
      <c r="Q32" s="421"/>
      <c r="R32" s="421"/>
      <c r="S32" s="422"/>
      <c r="T32" s="423" t="s">
        <v>4</v>
      </c>
      <c r="U32" s="423" t="s">
        <v>5</v>
      </c>
      <c r="V32" s="259"/>
    </row>
    <row r="33" spans="3:22" ht="13.8" thickBot="1" x14ac:dyDescent="0.3">
      <c r="C33" s="415"/>
      <c r="D33" s="410" t="s">
        <v>6</v>
      </c>
      <c r="E33" s="411"/>
      <c r="F33" s="410" t="s">
        <v>7</v>
      </c>
      <c r="G33" s="411"/>
      <c r="H33" s="410" t="s">
        <v>6</v>
      </c>
      <c r="I33" s="411"/>
      <c r="J33" s="410" t="s">
        <v>7</v>
      </c>
      <c r="K33" s="411"/>
      <c r="L33" s="410" t="s">
        <v>6</v>
      </c>
      <c r="M33" s="411"/>
      <c r="N33" s="410" t="s">
        <v>7</v>
      </c>
      <c r="O33" s="411"/>
      <c r="P33" s="410" t="s">
        <v>6</v>
      </c>
      <c r="Q33" s="411"/>
      <c r="R33" s="410" t="s">
        <v>7</v>
      </c>
      <c r="S33" s="411"/>
      <c r="T33" s="424"/>
      <c r="U33" s="424"/>
      <c r="V33" s="259"/>
    </row>
    <row r="34" spans="3:22" ht="13.8" thickBot="1" x14ac:dyDescent="0.3">
      <c r="C34" s="416"/>
      <c r="D34" s="9" t="s">
        <v>8</v>
      </c>
      <c r="E34" s="9" t="s">
        <v>9</v>
      </c>
      <c r="F34" s="9" t="s">
        <v>8</v>
      </c>
      <c r="G34" s="10" t="s">
        <v>9</v>
      </c>
      <c r="H34" s="9" t="s">
        <v>8</v>
      </c>
      <c r="I34" s="9" t="s">
        <v>9</v>
      </c>
      <c r="J34" s="9" t="s">
        <v>8</v>
      </c>
      <c r="K34" s="9" t="s">
        <v>9</v>
      </c>
      <c r="L34" s="9" t="s">
        <v>8</v>
      </c>
      <c r="M34" s="9" t="s">
        <v>9</v>
      </c>
      <c r="N34" s="9" t="s">
        <v>8</v>
      </c>
      <c r="O34" s="9" t="s">
        <v>9</v>
      </c>
      <c r="P34" s="9" t="s">
        <v>8</v>
      </c>
      <c r="Q34" s="9" t="s">
        <v>9</v>
      </c>
      <c r="R34" s="9" t="s">
        <v>8</v>
      </c>
      <c r="S34" s="9" t="s">
        <v>9</v>
      </c>
      <c r="T34" s="425"/>
      <c r="U34" s="425"/>
    </row>
    <row r="35" spans="3:22" x14ac:dyDescent="0.25">
      <c r="C35" s="11" t="s">
        <v>13</v>
      </c>
      <c r="D35" s="262">
        <f>D24-D13</f>
        <v>1713</v>
      </c>
      <c r="E35" s="262">
        <f t="shared" ref="E35:S35" si="6">E24-E13</f>
        <v>-216</v>
      </c>
      <c r="F35" s="262">
        <f t="shared" si="6"/>
        <v>3805</v>
      </c>
      <c r="G35" s="262">
        <f t="shared" si="6"/>
        <v>78</v>
      </c>
      <c r="H35" s="262">
        <f t="shared" si="6"/>
        <v>1215</v>
      </c>
      <c r="I35" s="262">
        <f t="shared" si="6"/>
        <v>263</v>
      </c>
      <c r="J35" s="262">
        <f t="shared" si="6"/>
        <v>2028</v>
      </c>
      <c r="K35" s="262">
        <f t="shared" si="6"/>
        <v>-1283</v>
      </c>
      <c r="L35" s="262">
        <f t="shared" si="6"/>
        <v>159</v>
      </c>
      <c r="M35" s="262">
        <f t="shared" si="6"/>
        <v>0</v>
      </c>
      <c r="N35" s="262">
        <f t="shared" si="6"/>
        <v>1379</v>
      </c>
      <c r="O35" s="262">
        <f t="shared" si="6"/>
        <v>0</v>
      </c>
      <c r="P35" s="262">
        <f t="shared" si="6"/>
        <v>0</v>
      </c>
      <c r="Q35" s="262">
        <f t="shared" si="6"/>
        <v>0</v>
      </c>
      <c r="R35" s="262">
        <f t="shared" si="6"/>
        <v>0</v>
      </c>
      <c r="S35" s="262">
        <f t="shared" si="6"/>
        <v>0</v>
      </c>
      <c r="T35" s="262">
        <f>SUM(D35:S35)</f>
        <v>9141</v>
      </c>
      <c r="U35" s="262">
        <f>D35+E35+H35+I35+L35+M35+P35+Q35+(2*(F35+G35+J35+K35+N35+O35+R35+S35))</f>
        <v>15148</v>
      </c>
      <c r="V35" s="259"/>
    </row>
    <row r="36" spans="3:22" x14ac:dyDescent="0.25">
      <c r="C36" s="12" t="s">
        <v>14</v>
      </c>
      <c r="D36" s="263">
        <f t="shared" ref="D36:S40" si="7">D25-D14</f>
        <v>7930</v>
      </c>
      <c r="E36" s="263">
        <f t="shared" si="7"/>
        <v>-2137</v>
      </c>
      <c r="F36" s="263">
        <f t="shared" si="7"/>
        <v>20729</v>
      </c>
      <c r="G36" s="263">
        <f t="shared" si="7"/>
        <v>2072</v>
      </c>
      <c r="H36" s="263">
        <f t="shared" si="7"/>
        <v>3052</v>
      </c>
      <c r="I36" s="263">
        <f t="shared" si="7"/>
        <v>-491</v>
      </c>
      <c r="J36" s="263">
        <f t="shared" si="7"/>
        <v>17066</v>
      </c>
      <c r="K36" s="263">
        <f t="shared" si="7"/>
        <v>-1953</v>
      </c>
      <c r="L36" s="263">
        <f t="shared" si="7"/>
        <v>-588</v>
      </c>
      <c r="M36" s="263">
        <f t="shared" si="7"/>
        <v>-483</v>
      </c>
      <c r="N36" s="263">
        <f t="shared" si="7"/>
        <v>-2835</v>
      </c>
      <c r="O36" s="263">
        <f t="shared" si="7"/>
        <v>3021</v>
      </c>
      <c r="P36" s="263">
        <f t="shared" si="7"/>
        <v>230</v>
      </c>
      <c r="Q36" s="263">
        <f t="shared" si="7"/>
        <v>336</v>
      </c>
      <c r="R36" s="263">
        <f t="shared" si="7"/>
        <v>658</v>
      </c>
      <c r="S36" s="263">
        <f t="shared" si="7"/>
        <v>8870</v>
      </c>
      <c r="T36" s="263">
        <f t="shared" ref="T36:T39" si="8">SUM(D36:S36)</f>
        <v>55477</v>
      </c>
      <c r="U36" s="263">
        <f t="shared" ref="U36:U39" si="9">D36+E36+H36+I36+L36+M36+P36+Q36+(2*(F36+G36+J36+K36+N36+O36+R36+S36))</f>
        <v>103105</v>
      </c>
      <c r="V36" s="259"/>
    </row>
    <row r="37" spans="3:22" x14ac:dyDescent="0.25">
      <c r="C37" s="12" t="s">
        <v>15</v>
      </c>
      <c r="D37" s="263">
        <f t="shared" si="7"/>
        <v>552</v>
      </c>
      <c r="E37" s="263">
        <f t="shared" si="7"/>
        <v>-1041</v>
      </c>
      <c r="F37" s="263">
        <f t="shared" si="7"/>
        <v>3074</v>
      </c>
      <c r="G37" s="263">
        <f t="shared" si="7"/>
        <v>21187</v>
      </c>
      <c r="H37" s="263">
        <f t="shared" si="7"/>
        <v>-994</v>
      </c>
      <c r="I37" s="263">
        <f t="shared" si="7"/>
        <v>-925</v>
      </c>
      <c r="J37" s="263">
        <f t="shared" si="7"/>
        <v>19879</v>
      </c>
      <c r="K37" s="263">
        <f t="shared" si="7"/>
        <v>69</v>
      </c>
      <c r="L37" s="263">
        <f t="shared" si="7"/>
        <v>-73</v>
      </c>
      <c r="M37" s="263">
        <f t="shared" si="7"/>
        <v>211</v>
      </c>
      <c r="N37" s="263">
        <f t="shared" si="7"/>
        <v>-11</v>
      </c>
      <c r="O37" s="263">
        <f t="shared" si="7"/>
        <v>1429</v>
      </c>
      <c r="P37" s="263">
        <f t="shared" si="7"/>
        <v>-82</v>
      </c>
      <c r="Q37" s="263">
        <f t="shared" si="7"/>
        <v>-41</v>
      </c>
      <c r="R37" s="263">
        <f t="shared" si="7"/>
        <v>-138</v>
      </c>
      <c r="S37" s="263">
        <f t="shared" si="7"/>
        <v>-272</v>
      </c>
      <c r="T37" s="263">
        <f t="shared" si="8"/>
        <v>42824</v>
      </c>
      <c r="U37" s="263">
        <f t="shared" si="9"/>
        <v>88041</v>
      </c>
      <c r="V37" s="259"/>
    </row>
    <row r="38" spans="3:22" x14ac:dyDescent="0.25">
      <c r="C38" s="12" t="s">
        <v>16</v>
      </c>
      <c r="D38" s="263">
        <f t="shared" si="7"/>
        <v>0</v>
      </c>
      <c r="E38" s="263">
        <f t="shared" si="7"/>
        <v>0</v>
      </c>
      <c r="F38" s="263">
        <f t="shared" si="7"/>
        <v>0</v>
      </c>
      <c r="G38" s="263">
        <f t="shared" si="7"/>
        <v>0</v>
      </c>
      <c r="H38" s="263">
        <f t="shared" si="7"/>
        <v>0</v>
      </c>
      <c r="I38" s="263">
        <f t="shared" si="7"/>
        <v>0</v>
      </c>
      <c r="J38" s="263">
        <f t="shared" si="7"/>
        <v>0</v>
      </c>
      <c r="K38" s="263">
        <f t="shared" si="7"/>
        <v>0</v>
      </c>
      <c r="L38" s="263">
        <f t="shared" si="7"/>
        <v>0</v>
      </c>
      <c r="M38" s="263">
        <f t="shared" si="7"/>
        <v>0</v>
      </c>
      <c r="N38" s="263">
        <f t="shared" si="7"/>
        <v>0</v>
      </c>
      <c r="O38" s="263">
        <f t="shared" si="7"/>
        <v>0</v>
      </c>
      <c r="P38" s="263">
        <f t="shared" si="7"/>
        <v>0</v>
      </c>
      <c r="Q38" s="263">
        <f t="shared" si="7"/>
        <v>0</v>
      </c>
      <c r="R38" s="263">
        <f t="shared" si="7"/>
        <v>0</v>
      </c>
      <c r="S38" s="263">
        <f t="shared" si="7"/>
        <v>0</v>
      </c>
      <c r="T38" s="263">
        <f t="shared" si="8"/>
        <v>0</v>
      </c>
      <c r="U38" s="263">
        <f t="shared" si="9"/>
        <v>0</v>
      </c>
      <c r="V38" s="259"/>
    </row>
    <row r="39" spans="3:22" ht="13.8" thickBot="1" x14ac:dyDescent="0.3">
      <c r="C39" s="12" t="s">
        <v>17</v>
      </c>
      <c r="D39" s="264">
        <f t="shared" si="7"/>
        <v>-64</v>
      </c>
      <c r="E39" s="264">
        <f t="shared" si="7"/>
        <v>-1</v>
      </c>
      <c r="F39" s="264">
        <f t="shared" si="7"/>
        <v>-151</v>
      </c>
      <c r="G39" s="264">
        <f t="shared" si="7"/>
        <v>-3</v>
      </c>
      <c r="H39" s="264">
        <f t="shared" si="7"/>
        <v>358</v>
      </c>
      <c r="I39" s="264">
        <f t="shared" si="7"/>
        <v>0</v>
      </c>
      <c r="J39" s="264">
        <f t="shared" si="7"/>
        <v>-115</v>
      </c>
      <c r="K39" s="264">
        <f t="shared" si="7"/>
        <v>0</v>
      </c>
      <c r="L39" s="264">
        <f t="shared" si="7"/>
        <v>0</v>
      </c>
      <c r="M39" s="264">
        <f t="shared" si="7"/>
        <v>0</v>
      </c>
      <c r="N39" s="264">
        <f t="shared" si="7"/>
        <v>0</v>
      </c>
      <c r="O39" s="264">
        <f t="shared" si="7"/>
        <v>0</v>
      </c>
      <c r="P39" s="264">
        <f t="shared" si="7"/>
        <v>-93</v>
      </c>
      <c r="Q39" s="264">
        <f t="shared" si="7"/>
        <v>-8</v>
      </c>
      <c r="R39" s="264">
        <f t="shared" si="7"/>
        <v>-412</v>
      </c>
      <c r="S39" s="264">
        <f t="shared" si="7"/>
        <v>-56</v>
      </c>
      <c r="T39" s="263">
        <f t="shared" si="8"/>
        <v>-545</v>
      </c>
      <c r="U39" s="263">
        <f t="shared" si="9"/>
        <v>-1282</v>
      </c>
      <c r="V39" s="259"/>
    </row>
    <row r="40" spans="3:22" ht="13.8" thickBot="1" x14ac:dyDescent="0.3">
      <c r="C40" s="13" t="s">
        <v>10</v>
      </c>
      <c r="D40" s="14">
        <f>D29-D18</f>
        <v>10131</v>
      </c>
      <c r="E40" s="14">
        <f t="shared" si="7"/>
        <v>-3395</v>
      </c>
      <c r="F40" s="14">
        <f t="shared" si="7"/>
        <v>27457</v>
      </c>
      <c r="G40" s="14">
        <f t="shared" si="7"/>
        <v>23334</v>
      </c>
      <c r="H40" s="14">
        <f t="shared" si="7"/>
        <v>3631</v>
      </c>
      <c r="I40" s="14">
        <f t="shared" si="7"/>
        <v>-1153</v>
      </c>
      <c r="J40" s="14">
        <f t="shared" si="7"/>
        <v>38858</v>
      </c>
      <c r="K40" s="14">
        <f t="shared" si="7"/>
        <v>-3167</v>
      </c>
      <c r="L40" s="14">
        <f t="shared" si="7"/>
        <v>-502</v>
      </c>
      <c r="M40" s="14">
        <f t="shared" si="7"/>
        <v>-272</v>
      </c>
      <c r="N40" s="14">
        <f t="shared" si="7"/>
        <v>-1467</v>
      </c>
      <c r="O40" s="14">
        <f t="shared" si="7"/>
        <v>4450</v>
      </c>
      <c r="P40" s="14">
        <f t="shared" si="7"/>
        <v>55</v>
      </c>
      <c r="Q40" s="14">
        <f t="shared" si="7"/>
        <v>287</v>
      </c>
      <c r="R40" s="14">
        <f t="shared" si="7"/>
        <v>108</v>
      </c>
      <c r="S40" s="14">
        <f t="shared" si="7"/>
        <v>8542</v>
      </c>
      <c r="T40" s="14">
        <f t="shared" ref="T40:U40" si="10">T29-T18</f>
        <v>106897</v>
      </c>
      <c r="U40" s="14">
        <f t="shared" si="10"/>
        <v>205012</v>
      </c>
    </row>
    <row r="41" spans="3:22" ht="13.8" thickBot="1" x14ac:dyDescent="0.3"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3:22" ht="13.8" thickBot="1" x14ac:dyDescent="0.3">
      <c r="C42" s="412" t="s">
        <v>127</v>
      </c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4"/>
    </row>
    <row r="43" spans="3:22" ht="13.8" thickBot="1" x14ac:dyDescent="0.3">
      <c r="C43" s="415" t="s">
        <v>12</v>
      </c>
      <c r="D43" s="417" t="s">
        <v>0</v>
      </c>
      <c r="E43" s="418"/>
      <c r="F43" s="418"/>
      <c r="G43" s="419"/>
      <c r="H43" s="420" t="s">
        <v>1</v>
      </c>
      <c r="I43" s="421"/>
      <c r="J43" s="421"/>
      <c r="K43" s="422"/>
      <c r="L43" s="420" t="s">
        <v>2</v>
      </c>
      <c r="M43" s="421"/>
      <c r="N43" s="421"/>
      <c r="O43" s="422"/>
      <c r="P43" s="420" t="s">
        <v>3</v>
      </c>
      <c r="Q43" s="421"/>
      <c r="R43" s="421"/>
      <c r="S43" s="422"/>
      <c r="T43" s="423" t="s">
        <v>4</v>
      </c>
      <c r="U43" s="423" t="s">
        <v>5</v>
      </c>
    </row>
    <row r="44" spans="3:22" ht="13.8" thickBot="1" x14ac:dyDescent="0.3">
      <c r="C44" s="415"/>
      <c r="D44" s="410" t="s">
        <v>6</v>
      </c>
      <c r="E44" s="411"/>
      <c r="F44" s="410" t="s">
        <v>7</v>
      </c>
      <c r="G44" s="411"/>
      <c r="H44" s="410" t="s">
        <v>6</v>
      </c>
      <c r="I44" s="411"/>
      <c r="J44" s="410" t="s">
        <v>7</v>
      </c>
      <c r="K44" s="411"/>
      <c r="L44" s="410" t="s">
        <v>6</v>
      </c>
      <c r="M44" s="411"/>
      <c r="N44" s="410" t="s">
        <v>7</v>
      </c>
      <c r="O44" s="411"/>
      <c r="P44" s="410" t="s">
        <v>6</v>
      </c>
      <c r="Q44" s="411"/>
      <c r="R44" s="410" t="s">
        <v>7</v>
      </c>
      <c r="S44" s="411"/>
      <c r="T44" s="424"/>
      <c r="U44" s="424"/>
    </row>
    <row r="45" spans="3:22" ht="13.8" thickBot="1" x14ac:dyDescent="0.3">
      <c r="C45" s="416"/>
      <c r="D45" s="9" t="s">
        <v>8</v>
      </c>
      <c r="E45" s="9" t="s">
        <v>9</v>
      </c>
      <c r="F45" s="9" t="s">
        <v>8</v>
      </c>
      <c r="G45" s="10" t="s">
        <v>9</v>
      </c>
      <c r="H45" s="9" t="s">
        <v>8</v>
      </c>
      <c r="I45" s="9" t="s">
        <v>9</v>
      </c>
      <c r="J45" s="9" t="s">
        <v>8</v>
      </c>
      <c r="K45" s="9" t="s">
        <v>9</v>
      </c>
      <c r="L45" s="9" t="s">
        <v>8</v>
      </c>
      <c r="M45" s="9" t="s">
        <v>9</v>
      </c>
      <c r="N45" s="9" t="s">
        <v>8</v>
      </c>
      <c r="O45" s="9" t="s">
        <v>9</v>
      </c>
      <c r="P45" s="9" t="s">
        <v>8</v>
      </c>
      <c r="Q45" s="9" t="s">
        <v>9</v>
      </c>
      <c r="R45" s="9" t="s">
        <v>8</v>
      </c>
      <c r="S45" s="9" t="s">
        <v>9</v>
      </c>
      <c r="T45" s="425"/>
      <c r="U45" s="425"/>
    </row>
    <row r="46" spans="3:22" x14ac:dyDescent="0.25">
      <c r="C46" s="11" t="s">
        <v>13</v>
      </c>
      <c r="D46" s="266">
        <f>+D35/D13</f>
        <v>0.48789518655653658</v>
      </c>
      <c r="E46" s="266">
        <f t="shared" ref="E46:R46" si="11">+E35/E13</f>
        <v>-2.9605263157894735E-2</v>
      </c>
      <c r="F46" s="266">
        <f t="shared" si="11"/>
        <v>0.2377827771528559</v>
      </c>
      <c r="G46" s="266">
        <f t="shared" si="11"/>
        <v>1.2711864406779662E-2</v>
      </c>
      <c r="H46" s="266">
        <f t="shared" si="11"/>
        <v>0.14754098360655737</v>
      </c>
      <c r="I46" s="266">
        <f t="shared" si="11"/>
        <v>9.9924012158054715E-2</v>
      </c>
      <c r="J46" s="266">
        <f t="shared" si="11"/>
        <v>0.1981242672919109</v>
      </c>
      <c r="K46" s="266">
        <f t="shared" si="11"/>
        <v>-6.0578875301005711E-2</v>
      </c>
      <c r="L46" s="266">
        <f t="shared" si="11"/>
        <v>1.8375130012712355E-2</v>
      </c>
      <c r="M46" s="266"/>
      <c r="N46" s="266">
        <f t="shared" si="11"/>
        <v>8.4845874607764715E-2</v>
      </c>
      <c r="O46" s="266"/>
      <c r="P46" s="266"/>
      <c r="Q46" s="266"/>
      <c r="R46" s="266" t="e">
        <f t="shared" si="11"/>
        <v>#DIV/0!</v>
      </c>
      <c r="S46" s="266"/>
      <c r="T46" s="266">
        <f>+T35/T13</f>
        <v>9.1288586180380091E-2</v>
      </c>
      <c r="U46" s="266">
        <f>+U35/U13</f>
        <v>8.9137867117024344E-2</v>
      </c>
    </row>
    <row r="47" spans="3:22" x14ac:dyDescent="0.25">
      <c r="C47" s="12" t="s">
        <v>14</v>
      </c>
      <c r="D47" s="267">
        <f t="shared" ref="D47:U50" si="12">+D36/D14</f>
        <v>0.28679927667269439</v>
      </c>
      <c r="E47" s="267">
        <f t="shared" si="12"/>
        <v>-0.79649645918747669</v>
      </c>
      <c r="F47" s="267">
        <f t="shared" si="12"/>
        <v>0.25488460166980215</v>
      </c>
      <c r="G47" s="267">
        <f t="shared" si="12"/>
        <v>0.10540238071014345</v>
      </c>
      <c r="H47" s="267">
        <f t="shared" si="12"/>
        <v>0.16868402144475764</v>
      </c>
      <c r="I47" s="267">
        <f t="shared" si="12"/>
        <v>-4.1638398914518315E-2</v>
      </c>
      <c r="J47" s="267">
        <f t="shared" si="12"/>
        <v>0.23321535455129344</v>
      </c>
      <c r="K47" s="267">
        <f t="shared" si="12"/>
        <v>-5.3941335690217092E-2</v>
      </c>
      <c r="L47" s="267">
        <f t="shared" si="12"/>
        <v>-0.27425373134328357</v>
      </c>
      <c r="M47" s="267">
        <f t="shared" si="12"/>
        <v>-0.93786407766990287</v>
      </c>
      <c r="N47" s="267">
        <f t="shared" si="12"/>
        <v>-0.39309484193011646</v>
      </c>
      <c r="O47" s="267">
        <f t="shared" si="12"/>
        <v>3.8484076433121017</v>
      </c>
      <c r="P47" s="267">
        <f t="shared" si="12"/>
        <v>0.16630513376717282</v>
      </c>
      <c r="Q47" s="267">
        <f t="shared" si="12"/>
        <v>1.3603238866396761</v>
      </c>
      <c r="R47" s="267">
        <f t="shared" si="12"/>
        <v>0.18096809680968096</v>
      </c>
      <c r="S47" s="267">
        <f t="shared" si="12"/>
        <v>1.4406366737047263</v>
      </c>
      <c r="T47" s="267">
        <f t="shared" si="12"/>
        <v>0.18955802709582628</v>
      </c>
      <c r="U47" s="267">
        <f t="shared" si="12"/>
        <v>0.19796552763606831</v>
      </c>
    </row>
    <row r="48" spans="3:22" x14ac:dyDescent="0.25">
      <c r="C48" s="12" t="s">
        <v>15</v>
      </c>
      <c r="D48" s="267">
        <f t="shared" si="12"/>
        <v>0.12617142857142857</v>
      </c>
      <c r="E48" s="267">
        <f t="shared" si="12"/>
        <v>-0.63747703612982243</v>
      </c>
      <c r="F48" s="267">
        <f t="shared" si="12"/>
        <v>0.53996135605129103</v>
      </c>
      <c r="G48" s="267">
        <f t="shared" si="12"/>
        <v>0.5002242946523433</v>
      </c>
      <c r="H48" s="267">
        <f t="shared" si="12"/>
        <v>-0.20873582528349433</v>
      </c>
      <c r="I48" s="267">
        <f t="shared" si="12"/>
        <v>-0.4044599912549191</v>
      </c>
      <c r="J48" s="267">
        <f t="shared" si="12"/>
        <v>0.32583717156485109</v>
      </c>
      <c r="K48" s="267">
        <f t="shared" si="12"/>
        <v>5.1724137931034482E-2</v>
      </c>
      <c r="L48" s="267">
        <f t="shared" si="12"/>
        <v>-0.70873786407766992</v>
      </c>
      <c r="M48" s="267">
        <f t="shared" si="12"/>
        <v>0.26146220570012391</v>
      </c>
      <c r="N48" s="267">
        <f t="shared" si="12"/>
        <v>-5.4455445544554455E-2</v>
      </c>
      <c r="O48" s="267">
        <f t="shared" si="12"/>
        <v>0.11571787189246092</v>
      </c>
      <c r="P48" s="267">
        <f t="shared" si="12"/>
        <v>-0.30597014925373134</v>
      </c>
      <c r="Q48" s="267">
        <f t="shared" si="12"/>
        <v>-0.14186851211072665</v>
      </c>
      <c r="R48" s="267">
        <f t="shared" si="12"/>
        <v>-0.5149253731343284</v>
      </c>
      <c r="S48" s="267">
        <f t="shared" si="12"/>
        <v>-0.46495726495726497</v>
      </c>
      <c r="T48" s="267">
        <f t="shared" si="12"/>
        <v>0.30960316370129914</v>
      </c>
      <c r="U48" s="267">
        <f t="shared" si="12"/>
        <v>0.33588820131698421</v>
      </c>
    </row>
    <row r="49" spans="3:21" x14ac:dyDescent="0.25">
      <c r="C49" s="12" t="s">
        <v>16</v>
      </c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 t="e">
        <f t="shared" si="12"/>
        <v>#DIV/0!</v>
      </c>
      <c r="Q49" s="267" t="e">
        <f t="shared" si="12"/>
        <v>#DIV/0!</v>
      </c>
      <c r="R49" s="267" t="e">
        <f t="shared" si="12"/>
        <v>#DIV/0!</v>
      </c>
      <c r="S49" s="267" t="e">
        <f t="shared" si="12"/>
        <v>#DIV/0!</v>
      </c>
      <c r="T49" s="267" t="e">
        <f t="shared" si="12"/>
        <v>#DIV/0!</v>
      </c>
      <c r="U49" s="267" t="e">
        <f t="shared" si="12"/>
        <v>#DIV/0!</v>
      </c>
    </row>
    <row r="50" spans="3:21" ht="13.8" thickBot="1" x14ac:dyDescent="0.3">
      <c r="C50" s="12" t="s">
        <v>17</v>
      </c>
      <c r="D50" s="268">
        <f t="shared" ref="D50:S51" si="13">+D39/D17</f>
        <v>-0.29357798165137616</v>
      </c>
      <c r="E50" s="268">
        <f t="shared" si="13"/>
        <v>-1</v>
      </c>
      <c r="F50" s="268">
        <f t="shared" si="13"/>
        <v>-0.28761904761904761</v>
      </c>
      <c r="G50" s="268">
        <f t="shared" si="13"/>
        <v>-1</v>
      </c>
      <c r="H50" s="268">
        <f t="shared" si="13"/>
        <v>44.75</v>
      </c>
      <c r="I50" s="268"/>
      <c r="J50" s="268">
        <f t="shared" si="13"/>
        <v>-0.27777777777777779</v>
      </c>
      <c r="K50" s="268"/>
      <c r="L50" s="268"/>
      <c r="M50" s="268"/>
      <c r="N50" s="268"/>
      <c r="O50" s="268"/>
      <c r="P50" s="268">
        <f t="shared" si="13"/>
        <v>-0.21428571428571427</v>
      </c>
      <c r="Q50" s="268">
        <f t="shared" si="13"/>
        <v>-0.16326530612244897</v>
      </c>
      <c r="R50" s="268">
        <f t="shared" si="13"/>
        <v>-0.34162520729684909</v>
      </c>
      <c r="S50" s="268">
        <f t="shared" si="13"/>
        <v>-0.44444444444444442</v>
      </c>
      <c r="T50" s="268">
        <f t="shared" si="12"/>
        <v>-0.1826407506702413</v>
      </c>
      <c r="U50" s="268">
        <f t="shared" si="12"/>
        <v>-0.24381894256371245</v>
      </c>
    </row>
    <row r="51" spans="3:21" ht="13.8" thickBot="1" x14ac:dyDescent="0.3">
      <c r="C51" s="13" t="s">
        <v>10</v>
      </c>
      <c r="D51" s="17">
        <f>+D40/D18</f>
        <v>0.28335291156234266</v>
      </c>
      <c r="E51" s="17">
        <f t="shared" si="13"/>
        <v>-0.2923447860156721</v>
      </c>
      <c r="F51" s="17">
        <f t="shared" si="13"/>
        <v>0.2651646112393406</v>
      </c>
      <c r="G51" s="17">
        <f t="shared" si="13"/>
        <v>0.34238173494541613</v>
      </c>
      <c r="H51" s="17">
        <f t="shared" si="13"/>
        <v>0.11675992025210624</v>
      </c>
      <c r="I51" s="17">
        <f t="shared" si="13"/>
        <v>-6.8996469391418833E-2</v>
      </c>
      <c r="J51" s="17">
        <f t="shared" si="13"/>
        <v>0.26828965174404151</v>
      </c>
      <c r="K51" s="17">
        <f t="shared" si="13"/>
        <v>-5.3934842214615371E-2</v>
      </c>
      <c r="L51" s="17">
        <f t="shared" si="13"/>
        <v>-4.6055045871559633E-2</v>
      </c>
      <c r="M51" s="17">
        <f t="shared" si="13"/>
        <v>-0.20574886535552195</v>
      </c>
      <c r="N51" s="17">
        <f t="shared" si="13"/>
        <v>-6.1985042464190648E-2</v>
      </c>
      <c r="O51" s="17">
        <f t="shared" si="13"/>
        <v>0.33881528856403226</v>
      </c>
      <c r="P51" s="17">
        <f t="shared" si="13"/>
        <v>2.6378896882494004E-2</v>
      </c>
      <c r="Q51" s="17">
        <f t="shared" si="13"/>
        <v>0.49059829059829058</v>
      </c>
      <c r="R51" s="17">
        <f t="shared" si="13"/>
        <v>2.1135029354207437E-2</v>
      </c>
      <c r="S51" s="17">
        <f t="shared" si="13"/>
        <v>1.243739079790332</v>
      </c>
      <c r="T51" s="17">
        <f>+T40/T18</f>
        <v>0.20014379302791044</v>
      </c>
      <c r="U51" s="17">
        <f>+U40/U18</f>
        <v>0.21397007099215767</v>
      </c>
    </row>
    <row r="52" spans="3:21" x14ac:dyDescent="0.25"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3:21" x14ac:dyDescent="0.25"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3:21" x14ac:dyDescent="0.25">
      <c r="C54" s="269" t="s">
        <v>19</v>
      </c>
      <c r="D54" s="270"/>
      <c r="E54" s="270"/>
      <c r="F54" s="270"/>
      <c r="G54" s="270"/>
      <c r="H54" s="26">
        <f>+(D92+F92+H92+J92)/(+D70+F70+H70+J70)</f>
        <v>1.8041274323813153E-2</v>
      </c>
      <c r="I54" s="265"/>
      <c r="J54" s="401" t="s">
        <v>30</v>
      </c>
      <c r="K54" s="402"/>
      <c r="L54" s="402"/>
      <c r="M54" s="402"/>
      <c r="N54" s="402"/>
      <c r="O54" s="402"/>
      <c r="P54" s="402"/>
      <c r="Q54" s="402"/>
      <c r="R54" s="402"/>
      <c r="S54" s="402"/>
      <c r="T54" s="402"/>
      <c r="U54" s="403"/>
    </row>
    <row r="55" spans="3:21" x14ac:dyDescent="0.25">
      <c r="C55" s="271" t="s">
        <v>20</v>
      </c>
      <c r="D55" s="272"/>
      <c r="E55" s="272"/>
      <c r="F55" s="272"/>
      <c r="G55" s="272"/>
      <c r="H55" s="27">
        <f>+((D92+H92)+2*(F92+J92))/((D70+H70)+2*(F70+J70))</f>
        <v>2.7000300888841904E-2</v>
      </c>
      <c r="I55" s="265"/>
      <c r="J55" s="404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6"/>
    </row>
    <row r="56" spans="3:21" x14ac:dyDescent="0.25">
      <c r="C56" s="273" t="s">
        <v>21</v>
      </c>
      <c r="D56" s="274"/>
      <c r="E56" s="274"/>
      <c r="F56" s="274"/>
      <c r="G56" s="274"/>
      <c r="H56" s="28">
        <f>+(E92+G92+I92+K92+M92+O92+Q92+S92)/(+E70+G70+I70+K70+M70+O70+Q70+S70)</f>
        <v>-4.6378156201284867E-2</v>
      </c>
      <c r="I56" s="265"/>
      <c r="J56" s="404"/>
      <c r="K56" s="405"/>
      <c r="L56" s="405"/>
      <c r="M56" s="405"/>
      <c r="N56" s="405"/>
      <c r="O56" s="405"/>
      <c r="P56" s="405"/>
      <c r="Q56" s="405"/>
      <c r="R56" s="405"/>
      <c r="S56" s="405"/>
      <c r="T56" s="405"/>
      <c r="U56" s="406"/>
    </row>
    <row r="57" spans="3:21" x14ac:dyDescent="0.25">
      <c r="C57" s="271" t="s">
        <v>18</v>
      </c>
      <c r="D57" s="272"/>
      <c r="E57" s="272"/>
      <c r="F57" s="272"/>
      <c r="G57" s="272"/>
      <c r="H57" s="27">
        <f>+(L92+M92+N92+O92)/+(L70+M70+N70+O70)</f>
        <v>0.16740755708223884</v>
      </c>
      <c r="I57" s="265"/>
      <c r="J57" s="401" t="s">
        <v>124</v>
      </c>
      <c r="K57" s="402"/>
      <c r="L57" s="402"/>
      <c r="M57" s="402"/>
      <c r="N57" s="402"/>
      <c r="O57" s="402"/>
      <c r="P57" s="402"/>
      <c r="Q57" s="402"/>
      <c r="R57" s="402"/>
      <c r="S57" s="402"/>
      <c r="T57" s="402"/>
      <c r="U57" s="403"/>
    </row>
    <row r="58" spans="3:21" x14ac:dyDescent="0.25">
      <c r="C58" s="271" t="s">
        <v>23</v>
      </c>
      <c r="D58" s="29"/>
      <c r="E58" s="29"/>
      <c r="F58" s="29"/>
      <c r="G58" s="29"/>
      <c r="H58" s="27">
        <f>+(P92+Q92+R92+S92)/(P70+Q70+R70+S70)</f>
        <v>-0.25009036688957165</v>
      </c>
      <c r="I58" s="265"/>
      <c r="J58" s="404"/>
      <c r="K58" s="405"/>
      <c r="L58" s="405"/>
      <c r="M58" s="405"/>
      <c r="N58" s="405"/>
      <c r="O58" s="405"/>
      <c r="P58" s="405"/>
      <c r="Q58" s="405"/>
      <c r="R58" s="405"/>
      <c r="S58" s="405"/>
      <c r="T58" s="405"/>
      <c r="U58" s="406"/>
    </row>
    <row r="59" spans="3:21" x14ac:dyDescent="0.25">
      <c r="C59" s="275" t="s">
        <v>22</v>
      </c>
      <c r="D59" s="276"/>
      <c r="E59" s="276"/>
      <c r="F59" s="276"/>
      <c r="G59" s="276"/>
      <c r="H59" s="30">
        <f>+U92/U70</f>
        <v>-8.2851397106736644E-3</v>
      </c>
      <c r="I59" s="265"/>
      <c r="J59" s="407"/>
      <c r="K59" s="408"/>
      <c r="L59" s="408"/>
      <c r="M59" s="408"/>
      <c r="N59" s="408"/>
      <c r="O59" s="408"/>
      <c r="P59" s="408"/>
      <c r="Q59" s="408"/>
      <c r="R59" s="408"/>
      <c r="S59" s="408"/>
      <c r="T59" s="408"/>
      <c r="U59" s="409"/>
    </row>
    <row r="60" spans="3:21" ht="13.8" thickBot="1" x14ac:dyDescent="0.3"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</row>
    <row r="61" spans="3:21" ht="13.8" thickBot="1" x14ac:dyDescent="0.3">
      <c r="C61" s="31">
        <v>2023</v>
      </c>
      <c r="D61" s="387" t="s">
        <v>108</v>
      </c>
      <c r="E61" s="388"/>
      <c r="F61" s="388"/>
      <c r="G61" s="388"/>
      <c r="H61" s="388"/>
      <c r="I61" s="388"/>
      <c r="J61" s="388"/>
      <c r="K61" s="388"/>
      <c r="L61" s="388"/>
      <c r="M61" s="388"/>
      <c r="N61" s="388"/>
      <c r="O61" s="388"/>
      <c r="P61" s="388"/>
      <c r="Q61" s="388"/>
      <c r="R61" s="388"/>
      <c r="S61" s="388"/>
      <c r="T61" s="388"/>
      <c r="U61" s="389"/>
    </row>
    <row r="62" spans="3:21" ht="13.8" thickBot="1" x14ac:dyDescent="0.3">
      <c r="C62" s="390" t="s">
        <v>12</v>
      </c>
      <c r="D62" s="392" t="s">
        <v>0</v>
      </c>
      <c r="E62" s="393"/>
      <c r="F62" s="393"/>
      <c r="G62" s="394"/>
      <c r="H62" s="395" t="s">
        <v>1</v>
      </c>
      <c r="I62" s="396"/>
      <c r="J62" s="396"/>
      <c r="K62" s="397"/>
      <c r="L62" s="395" t="s">
        <v>2</v>
      </c>
      <c r="M62" s="396"/>
      <c r="N62" s="396"/>
      <c r="O62" s="397"/>
      <c r="P62" s="395" t="s">
        <v>3</v>
      </c>
      <c r="Q62" s="396"/>
      <c r="R62" s="396"/>
      <c r="S62" s="397"/>
      <c r="T62" s="398" t="s">
        <v>4</v>
      </c>
      <c r="U62" s="398" t="s">
        <v>5</v>
      </c>
    </row>
    <row r="63" spans="3:21" ht="13.8" thickBot="1" x14ac:dyDescent="0.3">
      <c r="C63" s="390"/>
      <c r="D63" s="385" t="s">
        <v>6</v>
      </c>
      <c r="E63" s="386"/>
      <c r="F63" s="385" t="s">
        <v>7</v>
      </c>
      <c r="G63" s="386"/>
      <c r="H63" s="385" t="s">
        <v>6</v>
      </c>
      <c r="I63" s="386"/>
      <c r="J63" s="385" t="s">
        <v>7</v>
      </c>
      <c r="K63" s="386"/>
      <c r="L63" s="385" t="s">
        <v>6</v>
      </c>
      <c r="M63" s="386"/>
      <c r="N63" s="385" t="s">
        <v>7</v>
      </c>
      <c r="O63" s="386"/>
      <c r="P63" s="385" t="s">
        <v>6</v>
      </c>
      <c r="Q63" s="386"/>
      <c r="R63" s="385" t="s">
        <v>7</v>
      </c>
      <c r="S63" s="386"/>
      <c r="T63" s="399"/>
      <c r="U63" s="399"/>
    </row>
    <row r="64" spans="3:21" ht="13.8" thickBot="1" x14ac:dyDescent="0.3">
      <c r="C64" s="391"/>
      <c r="D64" s="32" t="s">
        <v>8</v>
      </c>
      <c r="E64" s="32" t="s">
        <v>9</v>
      </c>
      <c r="F64" s="32" t="s">
        <v>8</v>
      </c>
      <c r="G64" s="33" t="s">
        <v>9</v>
      </c>
      <c r="H64" s="32" t="s">
        <v>8</v>
      </c>
      <c r="I64" s="32" t="s">
        <v>9</v>
      </c>
      <c r="J64" s="32" t="s">
        <v>8</v>
      </c>
      <c r="K64" s="32" t="s">
        <v>9</v>
      </c>
      <c r="L64" s="32" t="s">
        <v>8</v>
      </c>
      <c r="M64" s="32" t="s">
        <v>9</v>
      </c>
      <c r="N64" s="32" t="s">
        <v>8</v>
      </c>
      <c r="O64" s="32" t="s">
        <v>9</v>
      </c>
      <c r="P64" s="32" t="s">
        <v>8</v>
      </c>
      <c r="Q64" s="32" t="s">
        <v>9</v>
      </c>
      <c r="R64" s="32" t="s">
        <v>8</v>
      </c>
      <c r="S64" s="32" t="s">
        <v>9</v>
      </c>
      <c r="T64" s="400"/>
      <c r="U64" s="400"/>
    </row>
    <row r="65" spans="3:23" x14ac:dyDescent="0.25">
      <c r="C65" s="34" t="s">
        <v>13</v>
      </c>
      <c r="D65" s="262">
        <v>3894</v>
      </c>
      <c r="E65" s="262">
        <v>7449</v>
      </c>
      <c r="F65" s="262">
        <v>19395</v>
      </c>
      <c r="G65" s="262">
        <v>6057</v>
      </c>
      <c r="H65" s="262">
        <v>9326</v>
      </c>
      <c r="I65" s="262">
        <v>1353</v>
      </c>
      <c r="J65" s="262">
        <v>10550</v>
      </c>
      <c r="K65" s="262">
        <v>23038</v>
      </c>
      <c r="L65" s="262">
        <v>9018</v>
      </c>
      <c r="M65" s="262">
        <v>0</v>
      </c>
      <c r="N65" s="262">
        <v>18706</v>
      </c>
      <c r="O65" s="262">
        <v>1</v>
      </c>
      <c r="P65" s="262">
        <v>0</v>
      </c>
      <c r="Q65" s="262">
        <v>0</v>
      </c>
      <c r="R65" s="262">
        <v>0</v>
      </c>
      <c r="S65" s="262">
        <v>0</v>
      </c>
      <c r="T65" s="262">
        <f>SUM(D65:S65)</f>
        <v>108787</v>
      </c>
      <c r="U65" s="262">
        <f>D65+E65+H65+I65+L65+M65+P65+Q65+(2*(F65+G65+J65+K65+N65+O65+R65+S65))</f>
        <v>186534</v>
      </c>
    </row>
    <row r="66" spans="3:23" x14ac:dyDescent="0.25">
      <c r="C66" s="35" t="s">
        <v>14</v>
      </c>
      <c r="D66" s="263">
        <v>33343</v>
      </c>
      <c r="E66" s="263">
        <v>1656</v>
      </c>
      <c r="F66" s="263">
        <v>94099</v>
      </c>
      <c r="G66" s="263">
        <v>20726</v>
      </c>
      <c r="H66" s="263">
        <v>22483</v>
      </c>
      <c r="I66" s="263">
        <v>10830</v>
      </c>
      <c r="J66" s="263">
        <v>67870</v>
      </c>
      <c r="K66" s="263">
        <v>29297</v>
      </c>
      <c r="L66" s="263">
        <v>1115</v>
      </c>
      <c r="M66" s="263">
        <v>287</v>
      </c>
      <c r="N66" s="263">
        <v>5037</v>
      </c>
      <c r="O66" s="263">
        <v>662</v>
      </c>
      <c r="P66" s="263">
        <v>1959</v>
      </c>
      <c r="Q66" s="263">
        <v>623</v>
      </c>
      <c r="R66" s="263">
        <v>5423</v>
      </c>
      <c r="S66" s="263">
        <v>11747</v>
      </c>
      <c r="T66" s="263">
        <f t="shared" ref="T66:T69" si="14">SUM(D66:S66)</f>
        <v>307157</v>
      </c>
      <c r="U66" s="263">
        <f t="shared" ref="U66:U70" si="15">D66+E66+H66+I66+L66+M66+P66+Q66+(2*(F66+G66+J66+K66+N66+O66+R66+S66))</f>
        <v>542018</v>
      </c>
    </row>
    <row r="67" spans="3:23" x14ac:dyDescent="0.25">
      <c r="C67" s="35" t="s">
        <v>15</v>
      </c>
      <c r="D67" s="263">
        <v>4289</v>
      </c>
      <c r="E67" s="263">
        <v>2034</v>
      </c>
      <c r="F67" s="263">
        <v>5526</v>
      </c>
      <c r="G67" s="263">
        <v>48840</v>
      </c>
      <c r="H67" s="263">
        <v>4305</v>
      </c>
      <c r="I67" s="263">
        <v>1400</v>
      </c>
      <c r="J67" s="263">
        <v>70299</v>
      </c>
      <c r="K67" s="263">
        <v>4461</v>
      </c>
      <c r="L67" s="263">
        <v>52</v>
      </c>
      <c r="M67" s="263">
        <v>936</v>
      </c>
      <c r="N67" s="263">
        <v>427</v>
      </c>
      <c r="O67" s="263">
        <v>13249</v>
      </c>
      <c r="P67" s="263">
        <v>214</v>
      </c>
      <c r="Q67" s="263">
        <v>236</v>
      </c>
      <c r="R67" s="263">
        <v>219</v>
      </c>
      <c r="S67" s="263">
        <v>321</v>
      </c>
      <c r="T67" s="263">
        <f t="shared" si="14"/>
        <v>156808</v>
      </c>
      <c r="U67" s="263">
        <f t="shared" si="15"/>
        <v>300150</v>
      </c>
    </row>
    <row r="68" spans="3:23" x14ac:dyDescent="0.25">
      <c r="C68" s="35" t="s">
        <v>16</v>
      </c>
      <c r="D68" s="263">
        <v>0</v>
      </c>
      <c r="E68" s="263">
        <v>0</v>
      </c>
      <c r="F68" s="263">
        <v>0</v>
      </c>
      <c r="G68" s="263">
        <v>0</v>
      </c>
      <c r="H68" s="263">
        <v>0</v>
      </c>
      <c r="I68" s="263">
        <v>0</v>
      </c>
      <c r="J68" s="263">
        <v>0</v>
      </c>
      <c r="K68" s="263">
        <v>0</v>
      </c>
      <c r="L68" s="263">
        <v>0</v>
      </c>
      <c r="M68" s="263">
        <v>0</v>
      </c>
      <c r="N68" s="263">
        <v>0</v>
      </c>
      <c r="O68" s="263">
        <v>0</v>
      </c>
      <c r="P68" s="263">
        <v>0</v>
      </c>
      <c r="Q68" s="263">
        <v>0</v>
      </c>
      <c r="R68" s="263">
        <v>0</v>
      </c>
      <c r="S68" s="263">
        <v>0</v>
      </c>
      <c r="T68" s="263">
        <f t="shared" si="14"/>
        <v>0</v>
      </c>
      <c r="U68" s="263">
        <f t="shared" si="15"/>
        <v>0</v>
      </c>
    </row>
    <row r="69" spans="3:23" ht="13.8" thickBot="1" x14ac:dyDescent="0.3">
      <c r="C69" s="35" t="s">
        <v>17</v>
      </c>
      <c r="D69" s="263">
        <v>141</v>
      </c>
      <c r="E69" s="263">
        <v>0</v>
      </c>
      <c r="F69" s="263">
        <v>297</v>
      </c>
      <c r="G69" s="263">
        <v>0</v>
      </c>
      <c r="H69" s="263">
        <v>8</v>
      </c>
      <c r="I69" s="263">
        <v>0</v>
      </c>
      <c r="J69" s="263">
        <v>492</v>
      </c>
      <c r="K69" s="263">
        <v>0</v>
      </c>
      <c r="L69" s="263">
        <v>0</v>
      </c>
      <c r="M69" s="263">
        <v>0</v>
      </c>
      <c r="N69" s="263">
        <v>0</v>
      </c>
      <c r="O69" s="263">
        <v>0</v>
      </c>
      <c r="P69" s="263">
        <v>360</v>
      </c>
      <c r="Q69" s="263">
        <v>36</v>
      </c>
      <c r="R69" s="263">
        <v>844</v>
      </c>
      <c r="S69" s="263">
        <v>150</v>
      </c>
      <c r="T69" s="263">
        <f t="shared" si="14"/>
        <v>2328</v>
      </c>
      <c r="U69" s="263">
        <f t="shared" si="15"/>
        <v>4111</v>
      </c>
    </row>
    <row r="70" spans="3:23" ht="13.8" thickBot="1" x14ac:dyDescent="0.3">
      <c r="C70" s="36" t="s">
        <v>10</v>
      </c>
      <c r="D70" s="37">
        <f>SUM(D65:D69)</f>
        <v>41667</v>
      </c>
      <c r="E70" s="37">
        <f t="shared" ref="E70:S70" si="16">SUM(E65:E69)</f>
        <v>11139</v>
      </c>
      <c r="F70" s="37">
        <f t="shared" si="16"/>
        <v>119317</v>
      </c>
      <c r="G70" s="37">
        <f t="shared" si="16"/>
        <v>75623</v>
      </c>
      <c r="H70" s="37">
        <f t="shared" si="16"/>
        <v>36122</v>
      </c>
      <c r="I70" s="37">
        <f t="shared" si="16"/>
        <v>13583</v>
      </c>
      <c r="J70" s="37">
        <f t="shared" si="16"/>
        <v>149211</v>
      </c>
      <c r="K70" s="37">
        <f t="shared" si="16"/>
        <v>56796</v>
      </c>
      <c r="L70" s="37">
        <f t="shared" si="16"/>
        <v>10185</v>
      </c>
      <c r="M70" s="37">
        <f t="shared" si="16"/>
        <v>1223</v>
      </c>
      <c r="N70" s="37">
        <f t="shared" si="16"/>
        <v>24170</v>
      </c>
      <c r="O70" s="37">
        <f t="shared" si="16"/>
        <v>13912</v>
      </c>
      <c r="P70" s="37">
        <f t="shared" si="16"/>
        <v>2533</v>
      </c>
      <c r="Q70" s="37">
        <f t="shared" si="16"/>
        <v>895</v>
      </c>
      <c r="R70" s="37">
        <f t="shared" si="16"/>
        <v>6486</v>
      </c>
      <c r="S70" s="37">
        <f t="shared" si="16"/>
        <v>12218</v>
      </c>
      <c r="T70" s="37">
        <f>SUM(D70:S70)</f>
        <v>575080</v>
      </c>
      <c r="U70" s="37">
        <f t="shared" si="15"/>
        <v>1032813</v>
      </c>
    </row>
    <row r="71" spans="3:23" ht="13.8" thickBot="1" x14ac:dyDescent="0.3"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</row>
    <row r="72" spans="3:23" ht="13.8" thickBot="1" x14ac:dyDescent="0.3">
      <c r="C72" s="31">
        <v>2024</v>
      </c>
      <c r="D72" s="387" t="s">
        <v>128</v>
      </c>
      <c r="E72" s="388"/>
      <c r="F72" s="388"/>
      <c r="G72" s="388"/>
      <c r="H72" s="388"/>
      <c r="I72" s="388"/>
      <c r="J72" s="388"/>
      <c r="K72" s="388"/>
      <c r="L72" s="388"/>
      <c r="M72" s="388"/>
      <c r="N72" s="388"/>
      <c r="O72" s="388"/>
      <c r="P72" s="388"/>
      <c r="Q72" s="388"/>
      <c r="R72" s="388"/>
      <c r="S72" s="388"/>
      <c r="T72" s="388"/>
      <c r="U72" s="389"/>
    </row>
    <row r="73" spans="3:23" ht="13.8" thickBot="1" x14ac:dyDescent="0.3">
      <c r="C73" s="390" t="s">
        <v>12</v>
      </c>
      <c r="D73" s="392" t="s">
        <v>0</v>
      </c>
      <c r="E73" s="393"/>
      <c r="F73" s="393"/>
      <c r="G73" s="394"/>
      <c r="H73" s="395" t="s">
        <v>1</v>
      </c>
      <c r="I73" s="396"/>
      <c r="J73" s="396"/>
      <c r="K73" s="397"/>
      <c r="L73" s="395" t="s">
        <v>2</v>
      </c>
      <c r="M73" s="396"/>
      <c r="N73" s="396"/>
      <c r="O73" s="397"/>
      <c r="P73" s="395" t="s">
        <v>3</v>
      </c>
      <c r="Q73" s="396"/>
      <c r="R73" s="396"/>
      <c r="S73" s="397"/>
      <c r="T73" s="398" t="s">
        <v>4</v>
      </c>
      <c r="U73" s="398" t="s">
        <v>5</v>
      </c>
    </row>
    <row r="74" spans="3:23" ht="13.8" thickBot="1" x14ac:dyDescent="0.3">
      <c r="C74" s="390"/>
      <c r="D74" s="385" t="s">
        <v>6</v>
      </c>
      <c r="E74" s="386"/>
      <c r="F74" s="385" t="s">
        <v>7</v>
      </c>
      <c r="G74" s="386"/>
      <c r="H74" s="385" t="s">
        <v>6</v>
      </c>
      <c r="I74" s="386"/>
      <c r="J74" s="385" t="s">
        <v>7</v>
      </c>
      <c r="K74" s="386"/>
      <c r="L74" s="385" t="s">
        <v>6</v>
      </c>
      <c r="M74" s="386"/>
      <c r="N74" s="385" t="s">
        <v>7</v>
      </c>
      <c r="O74" s="386"/>
      <c r="P74" s="385" t="s">
        <v>6</v>
      </c>
      <c r="Q74" s="386"/>
      <c r="R74" s="385" t="s">
        <v>7</v>
      </c>
      <c r="S74" s="386"/>
      <c r="T74" s="399"/>
      <c r="U74" s="399"/>
      <c r="W74" s="250">
        <v>1</v>
      </c>
    </row>
    <row r="75" spans="3:23" ht="13.8" thickBot="1" x14ac:dyDescent="0.3">
      <c r="C75" s="391"/>
      <c r="D75" s="32" t="s">
        <v>8</v>
      </c>
      <c r="E75" s="32" t="s">
        <v>9</v>
      </c>
      <c r="F75" s="32" t="s">
        <v>8</v>
      </c>
      <c r="G75" s="33" t="s">
        <v>9</v>
      </c>
      <c r="H75" s="32" t="s">
        <v>8</v>
      </c>
      <c r="I75" s="32" t="s">
        <v>9</v>
      </c>
      <c r="J75" s="32" t="s">
        <v>8</v>
      </c>
      <c r="K75" s="32" t="s">
        <v>9</v>
      </c>
      <c r="L75" s="32" t="s">
        <v>8</v>
      </c>
      <c r="M75" s="32" t="s">
        <v>9</v>
      </c>
      <c r="N75" s="32" t="s">
        <v>8</v>
      </c>
      <c r="O75" s="32" t="s">
        <v>9</v>
      </c>
      <c r="P75" s="32" t="s">
        <v>8</v>
      </c>
      <c r="Q75" s="32" t="s">
        <v>9</v>
      </c>
      <c r="R75" s="32" t="s">
        <v>8</v>
      </c>
      <c r="S75" s="32" t="s">
        <v>9</v>
      </c>
      <c r="T75" s="400"/>
      <c r="U75" s="400"/>
    </row>
    <row r="76" spans="3:23" x14ac:dyDescent="0.25">
      <c r="C76" s="34" t="s">
        <v>13</v>
      </c>
      <c r="D76" s="262">
        <v>3440</v>
      </c>
      <c r="E76" s="262">
        <v>8830</v>
      </c>
      <c r="F76" s="262">
        <v>20340</v>
      </c>
      <c r="G76" s="262">
        <v>7025</v>
      </c>
      <c r="H76" s="262">
        <v>9856</v>
      </c>
      <c r="I76" s="262">
        <v>2038</v>
      </c>
      <c r="J76" s="262">
        <v>10759</v>
      </c>
      <c r="K76" s="262">
        <v>17164</v>
      </c>
      <c r="L76" s="262">
        <v>8483</v>
      </c>
      <c r="M76" s="262">
        <v>0</v>
      </c>
      <c r="N76" s="262">
        <v>18134</v>
      </c>
      <c r="O76" s="262">
        <v>0</v>
      </c>
      <c r="P76" s="262">
        <v>0</v>
      </c>
      <c r="Q76" s="262">
        <v>0</v>
      </c>
      <c r="R76" s="262">
        <v>0</v>
      </c>
      <c r="S76" s="262">
        <v>0</v>
      </c>
      <c r="T76" s="262">
        <f>SUM(D76:S76)</f>
        <v>106069</v>
      </c>
      <c r="U76" s="262">
        <f>D76+E76+H76+I76+L76+M76+P76+Q76+(2*(F76+G76+J76+K76+N76+O76+R76+S76))</f>
        <v>179491</v>
      </c>
    </row>
    <row r="77" spans="3:23" x14ac:dyDescent="0.25">
      <c r="C77" s="35" t="s">
        <v>14</v>
      </c>
      <c r="D77" s="263">
        <v>32878</v>
      </c>
      <c r="E77" s="263">
        <v>278</v>
      </c>
      <c r="F77" s="263">
        <v>96809</v>
      </c>
      <c r="G77" s="263">
        <v>27149</v>
      </c>
      <c r="H77" s="263">
        <v>19814</v>
      </c>
      <c r="I77" s="263">
        <v>13248</v>
      </c>
      <c r="J77" s="263">
        <v>82944</v>
      </c>
      <c r="K77" s="263">
        <v>33454</v>
      </c>
      <c r="L77" s="263">
        <v>1060</v>
      </c>
      <c r="M77" s="263">
        <v>157</v>
      </c>
      <c r="N77" s="263">
        <v>4593</v>
      </c>
      <c r="O77" s="263">
        <v>2963</v>
      </c>
      <c r="P77" s="263">
        <v>1106</v>
      </c>
      <c r="Q77" s="263">
        <v>784</v>
      </c>
      <c r="R77" s="263">
        <v>3355</v>
      </c>
      <c r="S77" s="263">
        <v>9442</v>
      </c>
      <c r="T77" s="263">
        <f t="shared" ref="T77:T80" si="17">SUM(D77:S77)</f>
        <v>330034</v>
      </c>
      <c r="U77" s="263">
        <f t="shared" ref="U77:U81" si="18">D77+E77+H77+I77+L77+M77+P77+Q77+(2*(F77+G77+J77+K77+N77+O77+R77+S77))</f>
        <v>590743</v>
      </c>
    </row>
    <row r="78" spans="3:23" x14ac:dyDescent="0.25">
      <c r="C78" s="35" t="s">
        <v>15</v>
      </c>
      <c r="D78" s="263">
        <v>3502</v>
      </c>
      <c r="E78" s="263">
        <v>209</v>
      </c>
      <c r="F78" s="263">
        <v>6338</v>
      </c>
      <c r="G78" s="263">
        <v>30907</v>
      </c>
      <c r="H78" s="263">
        <v>4029</v>
      </c>
      <c r="I78" s="263">
        <v>796</v>
      </c>
      <c r="J78" s="263">
        <v>60966</v>
      </c>
      <c r="K78" s="263">
        <v>267</v>
      </c>
      <c r="L78" s="263">
        <v>57</v>
      </c>
      <c r="M78" s="263">
        <v>1041</v>
      </c>
      <c r="N78" s="263">
        <v>730</v>
      </c>
      <c r="O78" s="263">
        <v>20557</v>
      </c>
      <c r="P78" s="263">
        <v>143</v>
      </c>
      <c r="Q78" s="263">
        <v>156</v>
      </c>
      <c r="R78" s="263">
        <v>226</v>
      </c>
      <c r="S78" s="263">
        <v>203</v>
      </c>
      <c r="T78" s="263">
        <f t="shared" si="17"/>
        <v>130127</v>
      </c>
      <c r="U78" s="263">
        <f t="shared" si="18"/>
        <v>250321</v>
      </c>
    </row>
    <row r="79" spans="3:23" x14ac:dyDescent="0.25">
      <c r="C79" s="35" t="s">
        <v>16</v>
      </c>
      <c r="D79" s="263">
        <v>0</v>
      </c>
      <c r="E79" s="263">
        <v>0</v>
      </c>
      <c r="F79" s="263">
        <v>0</v>
      </c>
      <c r="G79" s="263">
        <v>0</v>
      </c>
      <c r="H79" s="263">
        <v>0</v>
      </c>
      <c r="I79" s="263">
        <v>0</v>
      </c>
      <c r="J79" s="263">
        <v>0</v>
      </c>
      <c r="K79" s="263">
        <v>0</v>
      </c>
      <c r="L79" s="263">
        <v>0</v>
      </c>
      <c r="M79" s="263">
        <v>0</v>
      </c>
      <c r="N79" s="263">
        <v>0</v>
      </c>
      <c r="O79" s="263">
        <v>0</v>
      </c>
      <c r="P79" s="263">
        <v>0</v>
      </c>
      <c r="Q79" s="263">
        <v>0</v>
      </c>
      <c r="R79" s="263">
        <v>0</v>
      </c>
      <c r="S79" s="263">
        <v>0</v>
      </c>
      <c r="T79" s="263">
        <f t="shared" si="17"/>
        <v>0</v>
      </c>
      <c r="U79" s="263">
        <f t="shared" si="18"/>
        <v>0</v>
      </c>
    </row>
    <row r="80" spans="3:23" ht="13.8" thickBot="1" x14ac:dyDescent="0.3">
      <c r="C80" s="35" t="s">
        <v>17</v>
      </c>
      <c r="D80" s="264">
        <v>157</v>
      </c>
      <c r="E80" s="264">
        <v>1</v>
      </c>
      <c r="F80" s="264">
        <v>319</v>
      </c>
      <c r="G80" s="264">
        <v>0</v>
      </c>
      <c r="H80" s="264">
        <v>8</v>
      </c>
      <c r="I80" s="264">
        <v>0</v>
      </c>
      <c r="J80" s="264">
        <v>406</v>
      </c>
      <c r="K80" s="264">
        <v>0</v>
      </c>
      <c r="L80" s="264">
        <v>0</v>
      </c>
      <c r="M80" s="264">
        <v>0</v>
      </c>
      <c r="N80" s="264">
        <v>0</v>
      </c>
      <c r="O80" s="264">
        <v>0</v>
      </c>
      <c r="P80" s="264">
        <v>244</v>
      </c>
      <c r="Q80" s="264">
        <v>35</v>
      </c>
      <c r="R80" s="264">
        <v>816</v>
      </c>
      <c r="S80" s="264">
        <v>87</v>
      </c>
      <c r="T80" s="263">
        <f t="shared" si="17"/>
        <v>2073</v>
      </c>
      <c r="U80" s="263">
        <f t="shared" si="18"/>
        <v>3701</v>
      </c>
    </row>
    <row r="81" spans="3:21" ht="13.8" thickBot="1" x14ac:dyDescent="0.3">
      <c r="C81" s="36" t="s">
        <v>10</v>
      </c>
      <c r="D81" s="37">
        <f>SUM(D76:D80)</f>
        <v>39977</v>
      </c>
      <c r="E81" s="37">
        <f t="shared" ref="E81:S81" si="19">SUM(E76:E80)</f>
        <v>9318</v>
      </c>
      <c r="F81" s="37">
        <f t="shared" si="19"/>
        <v>123806</v>
      </c>
      <c r="G81" s="37">
        <f t="shared" si="19"/>
        <v>65081</v>
      </c>
      <c r="H81" s="37">
        <f t="shared" si="19"/>
        <v>33707</v>
      </c>
      <c r="I81" s="37">
        <f t="shared" si="19"/>
        <v>16082</v>
      </c>
      <c r="J81" s="37">
        <f t="shared" si="19"/>
        <v>155075</v>
      </c>
      <c r="K81" s="37">
        <f t="shared" si="19"/>
        <v>50885</v>
      </c>
      <c r="L81" s="37">
        <f t="shared" si="19"/>
        <v>9600</v>
      </c>
      <c r="M81" s="37">
        <f t="shared" si="19"/>
        <v>1198</v>
      </c>
      <c r="N81" s="37">
        <f t="shared" si="19"/>
        <v>23457</v>
      </c>
      <c r="O81" s="37">
        <f t="shared" si="19"/>
        <v>23520</v>
      </c>
      <c r="P81" s="37">
        <f t="shared" si="19"/>
        <v>1493</v>
      </c>
      <c r="Q81" s="37">
        <f t="shared" si="19"/>
        <v>975</v>
      </c>
      <c r="R81" s="37">
        <f t="shared" si="19"/>
        <v>4397</v>
      </c>
      <c r="S81" s="37">
        <f t="shared" si="19"/>
        <v>9732</v>
      </c>
      <c r="T81" s="37">
        <f>SUM(D81:S81)</f>
        <v>568303</v>
      </c>
      <c r="U81" s="37">
        <f t="shared" si="18"/>
        <v>1024256</v>
      </c>
    </row>
    <row r="82" spans="3:21" ht="13.8" thickBot="1" x14ac:dyDescent="0.3">
      <c r="C82" s="265"/>
      <c r="D82" s="265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</row>
    <row r="83" spans="3:21" ht="13.8" thickBot="1" x14ac:dyDescent="0.3">
      <c r="C83" s="387" t="s">
        <v>129</v>
      </c>
      <c r="D83" s="388"/>
      <c r="E83" s="388"/>
      <c r="F83" s="388"/>
      <c r="G83" s="388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9"/>
    </row>
    <row r="84" spans="3:21" ht="13.8" thickBot="1" x14ac:dyDescent="0.3">
      <c r="C84" s="390" t="s">
        <v>12</v>
      </c>
      <c r="D84" s="392" t="s">
        <v>0</v>
      </c>
      <c r="E84" s="393"/>
      <c r="F84" s="393"/>
      <c r="G84" s="394"/>
      <c r="H84" s="395" t="s">
        <v>1</v>
      </c>
      <c r="I84" s="396"/>
      <c r="J84" s="396"/>
      <c r="K84" s="397"/>
      <c r="L84" s="395" t="s">
        <v>2</v>
      </c>
      <c r="M84" s="396"/>
      <c r="N84" s="396"/>
      <c r="O84" s="397"/>
      <c r="P84" s="395" t="s">
        <v>3</v>
      </c>
      <c r="Q84" s="396"/>
      <c r="R84" s="396"/>
      <c r="S84" s="397"/>
      <c r="T84" s="398" t="s">
        <v>4</v>
      </c>
      <c r="U84" s="398" t="s">
        <v>5</v>
      </c>
    </row>
    <row r="85" spans="3:21" ht="13.8" thickBot="1" x14ac:dyDescent="0.3">
      <c r="C85" s="390"/>
      <c r="D85" s="385" t="s">
        <v>6</v>
      </c>
      <c r="E85" s="386"/>
      <c r="F85" s="385" t="s">
        <v>7</v>
      </c>
      <c r="G85" s="386"/>
      <c r="H85" s="385" t="s">
        <v>6</v>
      </c>
      <c r="I85" s="386"/>
      <c r="J85" s="385" t="s">
        <v>7</v>
      </c>
      <c r="K85" s="386"/>
      <c r="L85" s="385" t="s">
        <v>6</v>
      </c>
      <c r="M85" s="386"/>
      <c r="N85" s="385" t="s">
        <v>7</v>
      </c>
      <c r="O85" s="386"/>
      <c r="P85" s="385" t="s">
        <v>6</v>
      </c>
      <c r="Q85" s="386"/>
      <c r="R85" s="385" t="s">
        <v>7</v>
      </c>
      <c r="S85" s="386"/>
      <c r="T85" s="399"/>
      <c r="U85" s="399"/>
    </row>
    <row r="86" spans="3:21" ht="13.8" thickBot="1" x14ac:dyDescent="0.3">
      <c r="C86" s="391"/>
      <c r="D86" s="32" t="s">
        <v>8</v>
      </c>
      <c r="E86" s="32" t="s">
        <v>9</v>
      </c>
      <c r="F86" s="32" t="s">
        <v>8</v>
      </c>
      <c r="G86" s="33" t="s">
        <v>9</v>
      </c>
      <c r="H86" s="32" t="s">
        <v>8</v>
      </c>
      <c r="I86" s="32" t="s">
        <v>9</v>
      </c>
      <c r="J86" s="32" t="s">
        <v>8</v>
      </c>
      <c r="K86" s="32" t="s">
        <v>9</v>
      </c>
      <c r="L86" s="32" t="s">
        <v>8</v>
      </c>
      <c r="M86" s="32" t="s">
        <v>9</v>
      </c>
      <c r="N86" s="32" t="s">
        <v>8</v>
      </c>
      <c r="O86" s="32" t="s">
        <v>9</v>
      </c>
      <c r="P86" s="32" t="s">
        <v>8</v>
      </c>
      <c r="Q86" s="32" t="s">
        <v>9</v>
      </c>
      <c r="R86" s="32" t="s">
        <v>8</v>
      </c>
      <c r="S86" s="32" t="s">
        <v>9</v>
      </c>
      <c r="T86" s="400"/>
      <c r="U86" s="400"/>
    </row>
    <row r="87" spans="3:21" x14ac:dyDescent="0.25">
      <c r="C87" s="34" t="s">
        <v>13</v>
      </c>
      <c r="D87" s="262">
        <f>D76-D65</f>
        <v>-454</v>
      </c>
      <c r="E87" s="262">
        <f t="shared" ref="E87:S87" si="20">E76-E65</f>
        <v>1381</v>
      </c>
      <c r="F87" s="262">
        <f t="shared" si="20"/>
        <v>945</v>
      </c>
      <c r="G87" s="262">
        <f t="shared" si="20"/>
        <v>968</v>
      </c>
      <c r="H87" s="262">
        <f t="shared" si="20"/>
        <v>530</v>
      </c>
      <c r="I87" s="262">
        <f t="shared" si="20"/>
        <v>685</v>
      </c>
      <c r="J87" s="262">
        <f t="shared" si="20"/>
        <v>209</v>
      </c>
      <c r="K87" s="262">
        <f t="shared" si="20"/>
        <v>-5874</v>
      </c>
      <c r="L87" s="262">
        <f t="shared" si="20"/>
        <v>-535</v>
      </c>
      <c r="M87" s="262">
        <f t="shared" si="20"/>
        <v>0</v>
      </c>
      <c r="N87" s="262">
        <f t="shared" si="20"/>
        <v>-572</v>
      </c>
      <c r="O87" s="262">
        <f t="shared" si="20"/>
        <v>-1</v>
      </c>
      <c r="P87" s="262">
        <f t="shared" si="20"/>
        <v>0</v>
      </c>
      <c r="Q87" s="262">
        <f t="shared" si="20"/>
        <v>0</v>
      </c>
      <c r="R87" s="262">
        <f t="shared" si="20"/>
        <v>0</v>
      </c>
      <c r="S87" s="262">
        <f t="shared" si="20"/>
        <v>0</v>
      </c>
      <c r="T87" s="262">
        <f>SUM(D87:S87)</f>
        <v>-2718</v>
      </c>
      <c r="U87" s="262">
        <f>D87+E87+H87+I87+L87+M87+P87+Q87+(2*(F87+G87+J87+K87+N87+O87+R87+S87))</f>
        <v>-7043</v>
      </c>
    </row>
    <row r="88" spans="3:21" x14ac:dyDescent="0.25">
      <c r="C88" s="35" t="s">
        <v>14</v>
      </c>
      <c r="D88" s="263">
        <f t="shared" ref="D88:S92" si="21">D77-D66</f>
        <v>-465</v>
      </c>
      <c r="E88" s="263">
        <f t="shared" si="21"/>
        <v>-1378</v>
      </c>
      <c r="F88" s="263">
        <f t="shared" si="21"/>
        <v>2710</v>
      </c>
      <c r="G88" s="263">
        <f t="shared" si="21"/>
        <v>6423</v>
      </c>
      <c r="H88" s="263">
        <f t="shared" si="21"/>
        <v>-2669</v>
      </c>
      <c r="I88" s="263">
        <f t="shared" si="21"/>
        <v>2418</v>
      </c>
      <c r="J88" s="263">
        <f t="shared" si="21"/>
        <v>15074</v>
      </c>
      <c r="K88" s="263">
        <f t="shared" si="21"/>
        <v>4157</v>
      </c>
      <c r="L88" s="263">
        <f t="shared" si="21"/>
        <v>-55</v>
      </c>
      <c r="M88" s="263">
        <f t="shared" si="21"/>
        <v>-130</v>
      </c>
      <c r="N88" s="263">
        <f t="shared" si="21"/>
        <v>-444</v>
      </c>
      <c r="O88" s="263">
        <f t="shared" si="21"/>
        <v>2301</v>
      </c>
      <c r="P88" s="263">
        <f t="shared" si="21"/>
        <v>-853</v>
      </c>
      <c r="Q88" s="263">
        <f t="shared" si="21"/>
        <v>161</v>
      </c>
      <c r="R88" s="263">
        <f t="shared" si="21"/>
        <v>-2068</v>
      </c>
      <c r="S88" s="263">
        <f t="shared" si="21"/>
        <v>-2305</v>
      </c>
      <c r="T88" s="263">
        <f t="shared" ref="T88:T91" si="22">SUM(D88:S88)</f>
        <v>22877</v>
      </c>
      <c r="U88" s="263">
        <f t="shared" ref="U88:U91" si="23">D88+E88+H88+I88+L88+M88+P88+Q88+(2*(F88+G88+J88+K88+N88+O88+R88+S88))</f>
        <v>48725</v>
      </c>
    </row>
    <row r="89" spans="3:21" x14ac:dyDescent="0.25">
      <c r="C89" s="35" t="s">
        <v>15</v>
      </c>
      <c r="D89" s="263">
        <f t="shared" si="21"/>
        <v>-787</v>
      </c>
      <c r="E89" s="263">
        <f t="shared" si="21"/>
        <v>-1825</v>
      </c>
      <c r="F89" s="263">
        <f t="shared" si="21"/>
        <v>812</v>
      </c>
      <c r="G89" s="263">
        <f t="shared" si="21"/>
        <v>-17933</v>
      </c>
      <c r="H89" s="263">
        <f t="shared" si="21"/>
        <v>-276</v>
      </c>
      <c r="I89" s="263">
        <f t="shared" si="21"/>
        <v>-604</v>
      </c>
      <c r="J89" s="263">
        <f t="shared" si="21"/>
        <v>-9333</v>
      </c>
      <c r="K89" s="263">
        <f t="shared" si="21"/>
        <v>-4194</v>
      </c>
      <c r="L89" s="263">
        <f t="shared" si="21"/>
        <v>5</v>
      </c>
      <c r="M89" s="263">
        <f t="shared" si="21"/>
        <v>105</v>
      </c>
      <c r="N89" s="263">
        <f t="shared" si="21"/>
        <v>303</v>
      </c>
      <c r="O89" s="263">
        <f t="shared" si="21"/>
        <v>7308</v>
      </c>
      <c r="P89" s="263">
        <f t="shared" si="21"/>
        <v>-71</v>
      </c>
      <c r="Q89" s="263">
        <f t="shared" si="21"/>
        <v>-80</v>
      </c>
      <c r="R89" s="263">
        <f t="shared" si="21"/>
        <v>7</v>
      </c>
      <c r="S89" s="263">
        <f t="shared" si="21"/>
        <v>-118</v>
      </c>
      <c r="T89" s="263">
        <f t="shared" si="22"/>
        <v>-26681</v>
      </c>
      <c r="U89" s="263">
        <f t="shared" si="23"/>
        <v>-49829</v>
      </c>
    </row>
    <row r="90" spans="3:21" x14ac:dyDescent="0.25">
      <c r="C90" s="35" t="s">
        <v>16</v>
      </c>
      <c r="D90" s="263">
        <f t="shared" si="21"/>
        <v>0</v>
      </c>
      <c r="E90" s="263">
        <f t="shared" si="21"/>
        <v>0</v>
      </c>
      <c r="F90" s="263">
        <f t="shared" si="21"/>
        <v>0</v>
      </c>
      <c r="G90" s="263">
        <f t="shared" si="21"/>
        <v>0</v>
      </c>
      <c r="H90" s="263">
        <f t="shared" si="21"/>
        <v>0</v>
      </c>
      <c r="I90" s="263">
        <f t="shared" si="21"/>
        <v>0</v>
      </c>
      <c r="J90" s="263">
        <f t="shared" si="21"/>
        <v>0</v>
      </c>
      <c r="K90" s="263">
        <f t="shared" si="21"/>
        <v>0</v>
      </c>
      <c r="L90" s="263">
        <f t="shared" si="21"/>
        <v>0</v>
      </c>
      <c r="M90" s="263">
        <f t="shared" si="21"/>
        <v>0</v>
      </c>
      <c r="N90" s="263">
        <f t="shared" si="21"/>
        <v>0</v>
      </c>
      <c r="O90" s="263">
        <f t="shared" si="21"/>
        <v>0</v>
      </c>
      <c r="P90" s="263">
        <f t="shared" si="21"/>
        <v>0</v>
      </c>
      <c r="Q90" s="263">
        <f t="shared" si="21"/>
        <v>0</v>
      </c>
      <c r="R90" s="263">
        <f t="shared" si="21"/>
        <v>0</v>
      </c>
      <c r="S90" s="263">
        <f t="shared" si="21"/>
        <v>0</v>
      </c>
      <c r="T90" s="263">
        <f t="shared" si="22"/>
        <v>0</v>
      </c>
      <c r="U90" s="263">
        <f t="shared" si="23"/>
        <v>0</v>
      </c>
    </row>
    <row r="91" spans="3:21" ht="13.8" thickBot="1" x14ac:dyDescent="0.3">
      <c r="C91" s="35" t="s">
        <v>17</v>
      </c>
      <c r="D91" s="264">
        <f t="shared" si="21"/>
        <v>16</v>
      </c>
      <c r="E91" s="264">
        <f t="shared" si="21"/>
        <v>1</v>
      </c>
      <c r="F91" s="264">
        <f t="shared" si="21"/>
        <v>22</v>
      </c>
      <c r="G91" s="264">
        <f t="shared" si="21"/>
        <v>0</v>
      </c>
      <c r="H91" s="264">
        <f t="shared" si="21"/>
        <v>0</v>
      </c>
      <c r="I91" s="264">
        <f t="shared" si="21"/>
        <v>0</v>
      </c>
      <c r="J91" s="264">
        <f t="shared" si="21"/>
        <v>-86</v>
      </c>
      <c r="K91" s="264">
        <f t="shared" si="21"/>
        <v>0</v>
      </c>
      <c r="L91" s="264">
        <f t="shared" si="21"/>
        <v>0</v>
      </c>
      <c r="M91" s="264">
        <f t="shared" si="21"/>
        <v>0</v>
      </c>
      <c r="N91" s="264">
        <f t="shared" si="21"/>
        <v>0</v>
      </c>
      <c r="O91" s="264">
        <f t="shared" si="21"/>
        <v>0</v>
      </c>
      <c r="P91" s="264">
        <f t="shared" si="21"/>
        <v>-116</v>
      </c>
      <c r="Q91" s="264">
        <f t="shared" si="21"/>
        <v>-1</v>
      </c>
      <c r="R91" s="264">
        <f t="shared" si="21"/>
        <v>-28</v>
      </c>
      <c r="S91" s="264">
        <f t="shared" si="21"/>
        <v>-63</v>
      </c>
      <c r="T91" s="263">
        <f t="shared" si="22"/>
        <v>-255</v>
      </c>
      <c r="U91" s="263">
        <f t="shared" si="23"/>
        <v>-410</v>
      </c>
    </row>
    <row r="92" spans="3:21" ht="13.8" thickBot="1" x14ac:dyDescent="0.3">
      <c r="C92" s="36" t="s">
        <v>10</v>
      </c>
      <c r="D92" s="37">
        <f>D81-D70</f>
        <v>-1690</v>
      </c>
      <c r="E92" s="37">
        <f t="shared" si="21"/>
        <v>-1821</v>
      </c>
      <c r="F92" s="37">
        <f t="shared" si="21"/>
        <v>4489</v>
      </c>
      <c r="G92" s="37">
        <f t="shared" si="21"/>
        <v>-10542</v>
      </c>
      <c r="H92" s="37">
        <f t="shared" si="21"/>
        <v>-2415</v>
      </c>
      <c r="I92" s="37">
        <f t="shared" si="21"/>
        <v>2499</v>
      </c>
      <c r="J92" s="37">
        <f t="shared" si="21"/>
        <v>5864</v>
      </c>
      <c r="K92" s="37">
        <f t="shared" si="21"/>
        <v>-5911</v>
      </c>
      <c r="L92" s="37">
        <f t="shared" si="21"/>
        <v>-585</v>
      </c>
      <c r="M92" s="37">
        <f t="shared" si="21"/>
        <v>-25</v>
      </c>
      <c r="N92" s="37">
        <f t="shared" si="21"/>
        <v>-713</v>
      </c>
      <c r="O92" s="37">
        <f t="shared" si="21"/>
        <v>9608</v>
      </c>
      <c r="P92" s="37">
        <f t="shared" si="21"/>
        <v>-1040</v>
      </c>
      <c r="Q92" s="37">
        <f t="shared" si="21"/>
        <v>80</v>
      </c>
      <c r="R92" s="37">
        <f t="shared" si="21"/>
        <v>-2089</v>
      </c>
      <c r="S92" s="37">
        <f t="shared" si="21"/>
        <v>-2486</v>
      </c>
      <c r="T92" s="37">
        <f t="shared" ref="T92:U92" si="24">T81-T70</f>
        <v>-6777</v>
      </c>
      <c r="U92" s="37">
        <f t="shared" si="24"/>
        <v>-8557</v>
      </c>
    </row>
    <row r="93" spans="3:21" ht="13.8" thickBot="1" x14ac:dyDescent="0.3"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</row>
    <row r="94" spans="3:21" ht="13.8" thickBot="1" x14ac:dyDescent="0.3">
      <c r="C94" s="387" t="s">
        <v>130</v>
      </c>
      <c r="D94" s="388"/>
      <c r="E94" s="388"/>
      <c r="F94" s="388"/>
      <c r="G94" s="388"/>
      <c r="H94" s="388"/>
      <c r="I94" s="388"/>
      <c r="J94" s="388"/>
      <c r="K94" s="388"/>
      <c r="L94" s="388"/>
      <c r="M94" s="388"/>
      <c r="N94" s="388"/>
      <c r="O94" s="388"/>
      <c r="P94" s="388"/>
      <c r="Q94" s="388"/>
      <c r="R94" s="388"/>
      <c r="S94" s="388"/>
      <c r="T94" s="388"/>
      <c r="U94" s="389"/>
    </row>
    <row r="95" spans="3:21" ht="13.8" thickBot="1" x14ac:dyDescent="0.3">
      <c r="C95" s="390" t="s">
        <v>12</v>
      </c>
      <c r="D95" s="392" t="s">
        <v>0</v>
      </c>
      <c r="E95" s="393"/>
      <c r="F95" s="393"/>
      <c r="G95" s="394"/>
      <c r="H95" s="395" t="s">
        <v>1</v>
      </c>
      <c r="I95" s="396"/>
      <c r="J95" s="396"/>
      <c r="K95" s="397"/>
      <c r="L95" s="395" t="s">
        <v>2</v>
      </c>
      <c r="M95" s="396"/>
      <c r="N95" s="396"/>
      <c r="O95" s="397"/>
      <c r="P95" s="395" t="s">
        <v>3</v>
      </c>
      <c r="Q95" s="396"/>
      <c r="R95" s="396"/>
      <c r="S95" s="397"/>
      <c r="T95" s="398" t="s">
        <v>4</v>
      </c>
      <c r="U95" s="398" t="s">
        <v>5</v>
      </c>
    </row>
    <row r="96" spans="3:21" ht="13.8" thickBot="1" x14ac:dyDescent="0.3">
      <c r="C96" s="390"/>
      <c r="D96" s="385" t="s">
        <v>6</v>
      </c>
      <c r="E96" s="386"/>
      <c r="F96" s="385" t="s">
        <v>7</v>
      </c>
      <c r="G96" s="386"/>
      <c r="H96" s="385" t="s">
        <v>6</v>
      </c>
      <c r="I96" s="386"/>
      <c r="J96" s="385" t="s">
        <v>7</v>
      </c>
      <c r="K96" s="386"/>
      <c r="L96" s="385" t="s">
        <v>6</v>
      </c>
      <c r="M96" s="386"/>
      <c r="N96" s="385" t="s">
        <v>7</v>
      </c>
      <c r="O96" s="386"/>
      <c r="P96" s="385" t="s">
        <v>6</v>
      </c>
      <c r="Q96" s="386"/>
      <c r="R96" s="385" t="s">
        <v>7</v>
      </c>
      <c r="S96" s="386"/>
      <c r="T96" s="399"/>
      <c r="U96" s="399"/>
    </row>
    <row r="97" spans="3:21" ht="13.8" thickBot="1" x14ac:dyDescent="0.3">
      <c r="C97" s="391"/>
      <c r="D97" s="32" t="s">
        <v>8</v>
      </c>
      <c r="E97" s="32" t="s">
        <v>9</v>
      </c>
      <c r="F97" s="32" t="s">
        <v>8</v>
      </c>
      <c r="G97" s="33" t="s">
        <v>9</v>
      </c>
      <c r="H97" s="32" t="s">
        <v>8</v>
      </c>
      <c r="I97" s="32" t="s">
        <v>9</v>
      </c>
      <c r="J97" s="32" t="s">
        <v>8</v>
      </c>
      <c r="K97" s="32" t="s">
        <v>9</v>
      </c>
      <c r="L97" s="32" t="s">
        <v>8</v>
      </c>
      <c r="M97" s="32" t="s">
        <v>9</v>
      </c>
      <c r="N97" s="32" t="s">
        <v>8</v>
      </c>
      <c r="O97" s="32" t="s">
        <v>9</v>
      </c>
      <c r="P97" s="32" t="s">
        <v>8</v>
      </c>
      <c r="Q97" s="32" t="s">
        <v>9</v>
      </c>
      <c r="R97" s="32" t="s">
        <v>8</v>
      </c>
      <c r="S97" s="32" t="s">
        <v>9</v>
      </c>
      <c r="T97" s="400"/>
      <c r="U97" s="400"/>
    </row>
    <row r="98" spans="3:21" x14ac:dyDescent="0.25">
      <c r="C98" s="34" t="s">
        <v>13</v>
      </c>
      <c r="D98" s="266">
        <f>+D87/D65</f>
        <v>-0.11658962506420134</v>
      </c>
      <c r="E98" s="266">
        <f t="shared" ref="E98:R98" si="25">+E87/E65</f>
        <v>0.18539401261914351</v>
      </c>
      <c r="F98" s="266">
        <f t="shared" si="25"/>
        <v>4.8723897911832945E-2</v>
      </c>
      <c r="G98" s="266">
        <f t="shared" si="25"/>
        <v>0.15981508997853722</v>
      </c>
      <c r="H98" s="266">
        <f t="shared" si="25"/>
        <v>5.6830366716705986E-2</v>
      </c>
      <c r="I98" s="266">
        <f t="shared" si="25"/>
        <v>0.50628233555062818</v>
      </c>
      <c r="J98" s="266">
        <f t="shared" si="25"/>
        <v>1.9810426540284361E-2</v>
      </c>
      <c r="K98" s="266">
        <f t="shared" si="25"/>
        <v>-0.25497004948346208</v>
      </c>
      <c r="L98" s="266">
        <f t="shared" si="25"/>
        <v>-5.9325792858726988E-2</v>
      </c>
      <c r="M98" s="266"/>
      <c r="N98" s="266">
        <f t="shared" si="25"/>
        <v>-3.0578424035068962E-2</v>
      </c>
      <c r="O98" s="266"/>
      <c r="P98" s="266"/>
      <c r="Q98" s="266"/>
      <c r="R98" s="266" t="e">
        <f t="shared" si="25"/>
        <v>#DIV/0!</v>
      </c>
      <c r="S98" s="266"/>
      <c r="T98" s="266">
        <f>+T87/T65</f>
        <v>-2.4984602939689484E-2</v>
      </c>
      <c r="U98" s="266">
        <f>+U87/U65</f>
        <v>-3.7757191718399863E-2</v>
      </c>
    </row>
    <row r="99" spans="3:21" x14ac:dyDescent="0.25">
      <c r="C99" s="35" t="s">
        <v>14</v>
      </c>
      <c r="D99" s="267">
        <f t="shared" ref="D99:U102" si="26">+D88/D66</f>
        <v>-1.3945955672854872E-2</v>
      </c>
      <c r="E99" s="267">
        <f t="shared" si="26"/>
        <v>-0.83212560386473433</v>
      </c>
      <c r="F99" s="267">
        <f t="shared" si="26"/>
        <v>2.8799455892198643E-2</v>
      </c>
      <c r="G99" s="267">
        <f t="shared" si="26"/>
        <v>0.30990060793206603</v>
      </c>
      <c r="H99" s="267">
        <f t="shared" si="26"/>
        <v>-0.11871191566961704</v>
      </c>
      <c r="I99" s="267">
        <f t="shared" si="26"/>
        <v>0.22326869806094182</v>
      </c>
      <c r="J99" s="267">
        <f t="shared" si="26"/>
        <v>0.22210107558567851</v>
      </c>
      <c r="K99" s="267">
        <f t="shared" si="26"/>
        <v>0.14189166126224528</v>
      </c>
      <c r="L99" s="267">
        <f t="shared" si="26"/>
        <v>-4.9327354260089683E-2</v>
      </c>
      <c r="M99" s="267">
        <f t="shared" si="26"/>
        <v>-0.45296167247386759</v>
      </c>
      <c r="N99" s="267">
        <f t="shared" si="26"/>
        <v>-8.814770696843359E-2</v>
      </c>
      <c r="O99" s="267">
        <f t="shared" si="26"/>
        <v>3.47583081570997</v>
      </c>
      <c r="P99" s="267">
        <f t="shared" si="26"/>
        <v>-0.43542623787646756</v>
      </c>
      <c r="Q99" s="267">
        <f t="shared" si="26"/>
        <v>0.25842696629213485</v>
      </c>
      <c r="R99" s="267">
        <f t="shared" si="26"/>
        <v>-0.38133874239350912</v>
      </c>
      <c r="S99" s="267">
        <f t="shared" si="26"/>
        <v>-0.1962203115689112</v>
      </c>
      <c r="T99" s="267">
        <f t="shared" si="26"/>
        <v>7.4479826277766739E-2</v>
      </c>
      <c r="U99" s="267">
        <f t="shared" si="26"/>
        <v>8.9895538524550844E-2</v>
      </c>
    </row>
    <row r="100" spans="3:21" x14ac:dyDescent="0.25">
      <c r="C100" s="35" t="s">
        <v>15</v>
      </c>
      <c r="D100" s="267">
        <f t="shared" si="26"/>
        <v>-0.18349265563068315</v>
      </c>
      <c r="E100" s="267">
        <f t="shared" si="26"/>
        <v>-0.89724680432645032</v>
      </c>
      <c r="F100" s="267">
        <f t="shared" si="26"/>
        <v>0.14694173000361926</v>
      </c>
      <c r="G100" s="267">
        <f t="shared" si="26"/>
        <v>-0.36717854217854218</v>
      </c>
      <c r="H100" s="267">
        <f t="shared" si="26"/>
        <v>-6.4111498257839725E-2</v>
      </c>
      <c r="I100" s="267">
        <f t="shared" si="26"/>
        <v>-0.43142857142857144</v>
      </c>
      <c r="J100" s="267">
        <f t="shared" si="26"/>
        <v>-0.13276149020611958</v>
      </c>
      <c r="K100" s="267">
        <f t="shared" si="26"/>
        <v>-0.94014794889038333</v>
      </c>
      <c r="L100" s="267">
        <f t="shared" si="26"/>
        <v>9.6153846153846159E-2</v>
      </c>
      <c r="M100" s="267">
        <f t="shared" si="26"/>
        <v>0.11217948717948718</v>
      </c>
      <c r="N100" s="267">
        <f t="shared" si="26"/>
        <v>0.70960187353629978</v>
      </c>
      <c r="O100" s="267">
        <f t="shared" si="26"/>
        <v>0.5515887991546532</v>
      </c>
      <c r="P100" s="267">
        <f t="shared" si="26"/>
        <v>-0.33177570093457942</v>
      </c>
      <c r="Q100" s="267">
        <f t="shared" si="26"/>
        <v>-0.33898305084745761</v>
      </c>
      <c r="R100" s="267">
        <f t="shared" si="26"/>
        <v>3.1963470319634701E-2</v>
      </c>
      <c r="S100" s="267">
        <f t="shared" si="26"/>
        <v>-0.36760124610591899</v>
      </c>
      <c r="T100" s="267">
        <f t="shared" si="26"/>
        <v>-0.17015075761440743</v>
      </c>
      <c r="U100" s="267">
        <f t="shared" si="26"/>
        <v>-0.16601365983674829</v>
      </c>
    </row>
    <row r="101" spans="3:21" x14ac:dyDescent="0.25">
      <c r="C101" s="35" t="s">
        <v>16</v>
      </c>
      <c r="D101" s="267"/>
      <c r="E101" s="267"/>
      <c r="F101" s="267"/>
      <c r="G101" s="267"/>
      <c r="H101" s="267"/>
      <c r="I101" s="267"/>
      <c r="J101" s="267"/>
      <c r="K101" s="267"/>
      <c r="L101" s="267"/>
      <c r="M101" s="267"/>
      <c r="N101" s="267"/>
      <c r="O101" s="267"/>
      <c r="P101" s="267" t="e">
        <f t="shared" si="26"/>
        <v>#DIV/0!</v>
      </c>
      <c r="Q101" s="267" t="e">
        <f t="shared" si="26"/>
        <v>#DIV/0!</v>
      </c>
      <c r="R101" s="267" t="e">
        <f t="shared" si="26"/>
        <v>#DIV/0!</v>
      </c>
      <c r="S101" s="267" t="e">
        <f t="shared" si="26"/>
        <v>#DIV/0!</v>
      </c>
      <c r="T101" s="267" t="e">
        <f t="shared" si="26"/>
        <v>#DIV/0!</v>
      </c>
      <c r="U101" s="267" t="e">
        <f t="shared" si="26"/>
        <v>#DIV/0!</v>
      </c>
    </row>
    <row r="102" spans="3:21" ht="13.8" thickBot="1" x14ac:dyDescent="0.3">
      <c r="C102" s="35" t="s">
        <v>17</v>
      </c>
      <c r="D102" s="268">
        <f t="shared" ref="D102:S102" si="27">+D91/D69</f>
        <v>0.11347517730496454</v>
      </c>
      <c r="E102" s="268"/>
      <c r="F102" s="268">
        <f t="shared" si="27"/>
        <v>7.407407407407407E-2</v>
      </c>
      <c r="G102" s="268" t="e">
        <f t="shared" si="27"/>
        <v>#DIV/0!</v>
      </c>
      <c r="H102" s="268">
        <f t="shared" si="27"/>
        <v>0</v>
      </c>
      <c r="I102" s="268"/>
      <c r="J102" s="268">
        <f t="shared" si="27"/>
        <v>-0.17479674796747968</v>
      </c>
      <c r="K102" s="268"/>
      <c r="L102" s="268"/>
      <c r="M102" s="268"/>
      <c r="N102" s="268"/>
      <c r="O102" s="268"/>
      <c r="P102" s="268">
        <f t="shared" si="27"/>
        <v>-0.32222222222222224</v>
      </c>
      <c r="Q102" s="268">
        <f t="shared" si="27"/>
        <v>-2.7777777777777776E-2</v>
      </c>
      <c r="R102" s="268">
        <f t="shared" si="27"/>
        <v>-3.3175355450236969E-2</v>
      </c>
      <c r="S102" s="268">
        <f t="shared" si="27"/>
        <v>-0.42</v>
      </c>
      <c r="T102" s="268">
        <f t="shared" si="26"/>
        <v>-0.1095360824742268</v>
      </c>
      <c r="U102" s="268">
        <f t="shared" si="26"/>
        <v>-9.9732425200681096E-2</v>
      </c>
    </row>
    <row r="103" spans="3:21" ht="13.8" thickBot="1" x14ac:dyDescent="0.3">
      <c r="C103" s="36" t="s">
        <v>10</v>
      </c>
      <c r="D103" s="38">
        <f>+D92/D70</f>
        <v>-4.0559675522595817E-2</v>
      </c>
      <c r="E103" s="38">
        <f t="shared" ref="E103:U103" si="28">+E92/E70</f>
        <v>-0.16347966603824401</v>
      </c>
      <c r="F103" s="38">
        <f t="shared" si="28"/>
        <v>3.7622467879681855E-2</v>
      </c>
      <c r="G103" s="38">
        <f t="shared" si="28"/>
        <v>-0.139402033772794</v>
      </c>
      <c r="H103" s="38">
        <f t="shared" si="28"/>
        <v>-6.6856763191406904E-2</v>
      </c>
      <c r="I103" s="38">
        <f t="shared" si="28"/>
        <v>0.18397997496871088</v>
      </c>
      <c r="J103" s="38">
        <f t="shared" si="28"/>
        <v>3.9300051604774448E-2</v>
      </c>
      <c r="K103" s="38">
        <f t="shared" si="28"/>
        <v>-0.10407423057961829</v>
      </c>
      <c r="L103" s="38">
        <f t="shared" si="28"/>
        <v>-5.7437407952871868E-2</v>
      </c>
      <c r="M103" s="38">
        <f t="shared" si="28"/>
        <v>-2.0441537203597711E-2</v>
      </c>
      <c r="N103" s="38">
        <f t="shared" si="28"/>
        <v>-2.9499379395945387E-2</v>
      </c>
      <c r="O103" s="38">
        <f t="shared" si="28"/>
        <v>0.69062679700977569</v>
      </c>
      <c r="P103" s="38">
        <f t="shared" si="28"/>
        <v>-0.41058033951835765</v>
      </c>
      <c r="Q103" s="38">
        <f t="shared" si="28"/>
        <v>8.9385474860335198E-2</v>
      </c>
      <c r="R103" s="38">
        <f t="shared" si="28"/>
        <v>-0.32207832254085722</v>
      </c>
      <c r="S103" s="38">
        <f t="shared" si="28"/>
        <v>-0.20347028973645442</v>
      </c>
      <c r="T103" s="38">
        <f t="shared" si="28"/>
        <v>-1.1784447381233916E-2</v>
      </c>
      <c r="U103" s="38">
        <f t="shared" si="28"/>
        <v>-8.2851397106736644E-3</v>
      </c>
    </row>
    <row r="104" spans="3:21" x14ac:dyDescent="0.25">
      <c r="C104" s="265"/>
      <c r="D104" s="265"/>
      <c r="E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</row>
    <row r="105" spans="3:21" x14ac:dyDescent="0.25">
      <c r="C105" s="265"/>
      <c r="D105" s="265"/>
      <c r="E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</row>
    <row r="106" spans="3:21" x14ac:dyDescent="0.25">
      <c r="C106" s="277" t="s">
        <v>19</v>
      </c>
      <c r="D106" s="278"/>
      <c r="E106" s="278"/>
      <c r="F106" s="278"/>
      <c r="G106" s="278"/>
      <c r="H106" s="39">
        <f>+(D144+F144+H144+J144)/(+D122+F122+H122+J122)</f>
        <v>0.13443803416512071</v>
      </c>
      <c r="I106" s="265"/>
      <c r="J106" s="376" t="s">
        <v>35</v>
      </c>
      <c r="K106" s="377"/>
      <c r="L106" s="377"/>
      <c r="M106" s="377"/>
      <c r="N106" s="377"/>
      <c r="O106" s="377"/>
      <c r="P106" s="377"/>
      <c r="Q106" s="377"/>
      <c r="R106" s="377"/>
      <c r="S106" s="377"/>
      <c r="T106" s="377"/>
      <c r="U106" s="378"/>
    </row>
    <row r="107" spans="3:21" x14ac:dyDescent="0.25">
      <c r="C107" s="279" t="s">
        <v>20</v>
      </c>
      <c r="D107" s="280"/>
      <c r="E107" s="280"/>
      <c r="F107" s="280"/>
      <c r="G107" s="280"/>
      <c r="H107" s="40">
        <f>+((D144+H144)+2*(F144+J144))/((D122+H122)+2*(F122+J122))</f>
        <v>0.16483990249888072</v>
      </c>
      <c r="I107" s="265"/>
      <c r="J107" s="379"/>
      <c r="K107" s="380"/>
      <c r="L107" s="380"/>
      <c r="M107" s="380"/>
      <c r="N107" s="380"/>
      <c r="O107" s="380"/>
      <c r="P107" s="380"/>
      <c r="Q107" s="380"/>
      <c r="R107" s="380"/>
      <c r="S107" s="380"/>
      <c r="T107" s="380"/>
      <c r="U107" s="381"/>
    </row>
    <row r="108" spans="3:21" x14ac:dyDescent="0.25">
      <c r="C108" s="281" t="s">
        <v>21</v>
      </c>
      <c r="D108" s="282"/>
      <c r="E108" s="282"/>
      <c r="F108" s="282"/>
      <c r="G108" s="282"/>
      <c r="H108" s="41">
        <f>+(E144+G144+I144+K144+M144+O144+Q144+S144)/(+E122+G122+I122+K122+M122+O122+Q122+S122)</f>
        <v>-0.14974435836832792</v>
      </c>
      <c r="I108" s="265"/>
      <c r="J108" s="379"/>
      <c r="K108" s="380"/>
      <c r="L108" s="380"/>
      <c r="M108" s="380"/>
      <c r="N108" s="380"/>
      <c r="O108" s="380"/>
      <c r="P108" s="380"/>
      <c r="Q108" s="380"/>
      <c r="R108" s="380"/>
      <c r="S108" s="380"/>
      <c r="T108" s="380"/>
      <c r="U108" s="381"/>
    </row>
    <row r="109" spans="3:21" x14ac:dyDescent="0.25">
      <c r="C109" s="279" t="s">
        <v>18</v>
      </c>
      <c r="D109" s="280"/>
      <c r="E109" s="280"/>
      <c r="F109" s="280"/>
      <c r="G109" s="280"/>
      <c r="H109" s="40">
        <f>+(L144+M144+N144+O144)/+(L122+M122+N122+O122)</f>
        <v>9.3903015407883539E-2</v>
      </c>
      <c r="I109" s="265"/>
      <c r="J109" s="376" t="s">
        <v>124</v>
      </c>
      <c r="K109" s="377"/>
      <c r="L109" s="377"/>
      <c r="M109" s="377"/>
      <c r="N109" s="377"/>
      <c r="O109" s="377"/>
      <c r="P109" s="377"/>
      <c r="Q109" s="377"/>
      <c r="R109" s="377"/>
      <c r="S109" s="377"/>
      <c r="T109" s="377"/>
      <c r="U109" s="378"/>
    </row>
    <row r="110" spans="3:21" x14ac:dyDescent="0.25">
      <c r="C110" s="279" t="s">
        <v>23</v>
      </c>
      <c r="D110" s="42"/>
      <c r="E110" s="42"/>
      <c r="F110" s="42"/>
      <c r="G110" s="42"/>
      <c r="H110" s="40">
        <f>+(P144+Q144+R144+S144)/(P122+Q122+R122+S122)</f>
        <v>-0.23201895413775597</v>
      </c>
      <c r="I110" s="265"/>
      <c r="J110" s="379"/>
      <c r="K110" s="380"/>
      <c r="L110" s="380"/>
      <c r="M110" s="380"/>
      <c r="N110" s="380"/>
      <c r="O110" s="380"/>
      <c r="P110" s="380"/>
      <c r="Q110" s="380"/>
      <c r="R110" s="380"/>
      <c r="S110" s="380"/>
      <c r="T110" s="380"/>
      <c r="U110" s="381"/>
    </row>
    <row r="111" spans="3:21" x14ac:dyDescent="0.25">
      <c r="C111" s="283" t="s">
        <v>22</v>
      </c>
      <c r="D111" s="284"/>
      <c r="E111" s="284"/>
      <c r="F111" s="284"/>
      <c r="G111" s="284"/>
      <c r="H111" s="43">
        <f>+U144/U122</f>
        <v>4.141773639017985E-2</v>
      </c>
      <c r="I111" s="265"/>
      <c r="J111" s="382"/>
      <c r="K111" s="383"/>
      <c r="L111" s="383"/>
      <c r="M111" s="383"/>
      <c r="N111" s="383"/>
      <c r="O111" s="383"/>
      <c r="P111" s="383"/>
      <c r="Q111" s="383"/>
      <c r="R111" s="383"/>
      <c r="S111" s="383"/>
      <c r="T111" s="383"/>
      <c r="U111" s="384"/>
    </row>
    <row r="112" spans="3:21" ht="13.8" thickBot="1" x14ac:dyDescent="0.3">
      <c r="C112" s="265"/>
      <c r="D112" s="265"/>
      <c r="E112" s="265"/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</row>
    <row r="113" spans="3:21" ht="13.8" thickBot="1" x14ac:dyDescent="0.3">
      <c r="C113" s="44">
        <v>2023</v>
      </c>
      <c r="D113" s="362" t="s">
        <v>112</v>
      </c>
      <c r="E113" s="363"/>
      <c r="F113" s="363"/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63"/>
      <c r="R113" s="363"/>
      <c r="S113" s="363"/>
      <c r="T113" s="363"/>
      <c r="U113" s="364"/>
    </row>
    <row r="114" spans="3:21" ht="13.8" thickBot="1" x14ac:dyDescent="0.3">
      <c r="C114" s="365" t="s">
        <v>12</v>
      </c>
      <c r="D114" s="367" t="s">
        <v>0</v>
      </c>
      <c r="E114" s="368"/>
      <c r="F114" s="368"/>
      <c r="G114" s="369"/>
      <c r="H114" s="370" t="s">
        <v>1</v>
      </c>
      <c r="I114" s="371"/>
      <c r="J114" s="371"/>
      <c r="K114" s="372"/>
      <c r="L114" s="370" t="s">
        <v>2</v>
      </c>
      <c r="M114" s="371"/>
      <c r="N114" s="371"/>
      <c r="O114" s="372"/>
      <c r="P114" s="370" t="s">
        <v>3</v>
      </c>
      <c r="Q114" s="371"/>
      <c r="R114" s="371"/>
      <c r="S114" s="372"/>
      <c r="T114" s="373" t="s">
        <v>4</v>
      </c>
      <c r="U114" s="373" t="s">
        <v>5</v>
      </c>
    </row>
    <row r="115" spans="3:21" ht="13.8" thickBot="1" x14ac:dyDescent="0.3">
      <c r="C115" s="365"/>
      <c r="D115" s="360" t="s">
        <v>6</v>
      </c>
      <c r="E115" s="361"/>
      <c r="F115" s="360" t="s">
        <v>7</v>
      </c>
      <c r="G115" s="361"/>
      <c r="H115" s="360" t="s">
        <v>6</v>
      </c>
      <c r="I115" s="361"/>
      <c r="J115" s="360" t="s">
        <v>7</v>
      </c>
      <c r="K115" s="361"/>
      <c r="L115" s="360" t="s">
        <v>6</v>
      </c>
      <c r="M115" s="361"/>
      <c r="N115" s="360" t="s">
        <v>7</v>
      </c>
      <c r="O115" s="361"/>
      <c r="P115" s="360" t="s">
        <v>6</v>
      </c>
      <c r="Q115" s="361"/>
      <c r="R115" s="360" t="s">
        <v>7</v>
      </c>
      <c r="S115" s="361"/>
      <c r="T115" s="374"/>
      <c r="U115" s="374"/>
    </row>
    <row r="116" spans="3:21" ht="13.8" thickBot="1" x14ac:dyDescent="0.3">
      <c r="C116" s="366"/>
      <c r="D116" s="45" t="s">
        <v>8</v>
      </c>
      <c r="E116" s="45" t="s">
        <v>9</v>
      </c>
      <c r="F116" s="45" t="s">
        <v>8</v>
      </c>
      <c r="G116" s="46" t="s">
        <v>9</v>
      </c>
      <c r="H116" s="45" t="s">
        <v>8</v>
      </c>
      <c r="I116" s="45" t="s">
        <v>9</v>
      </c>
      <c r="J116" s="45" t="s">
        <v>8</v>
      </c>
      <c r="K116" s="45" t="s">
        <v>9</v>
      </c>
      <c r="L116" s="45" t="s">
        <v>8</v>
      </c>
      <c r="M116" s="45" t="s">
        <v>9</v>
      </c>
      <c r="N116" s="45" t="s">
        <v>8</v>
      </c>
      <c r="O116" s="45" t="s">
        <v>9</v>
      </c>
      <c r="P116" s="45" t="s">
        <v>8</v>
      </c>
      <c r="Q116" s="45" t="s">
        <v>9</v>
      </c>
      <c r="R116" s="45" t="s">
        <v>8</v>
      </c>
      <c r="S116" s="45" t="s">
        <v>9</v>
      </c>
      <c r="T116" s="375"/>
      <c r="U116" s="375"/>
    </row>
    <row r="117" spans="3:21" x14ac:dyDescent="0.25">
      <c r="C117" s="47" t="s">
        <v>13</v>
      </c>
      <c r="D117" s="262">
        <v>4740</v>
      </c>
      <c r="E117" s="262">
        <v>7012</v>
      </c>
      <c r="F117" s="262">
        <v>19547</v>
      </c>
      <c r="G117" s="262">
        <v>9219</v>
      </c>
      <c r="H117" s="262">
        <v>9084</v>
      </c>
      <c r="I117" s="262">
        <v>1956</v>
      </c>
      <c r="J117" s="262">
        <v>13634</v>
      </c>
      <c r="K117" s="262">
        <v>23144</v>
      </c>
      <c r="L117" s="262">
        <v>10836</v>
      </c>
      <c r="M117" s="262">
        <v>5</v>
      </c>
      <c r="N117" s="262">
        <v>20580</v>
      </c>
      <c r="O117" s="262">
        <v>0</v>
      </c>
      <c r="P117" s="262">
        <v>2</v>
      </c>
      <c r="Q117" s="262">
        <v>0</v>
      </c>
      <c r="R117" s="262">
        <v>0</v>
      </c>
      <c r="S117" s="262">
        <v>0</v>
      </c>
      <c r="T117" s="262">
        <f>SUM(D117:S117)</f>
        <v>119759</v>
      </c>
      <c r="U117" s="262">
        <f>D117+E117+H117+I117+L117+M117+P117+Q117+(2*(F117+G117+J117+K117+N117+O117+R117+S117))</f>
        <v>205883</v>
      </c>
    </row>
    <row r="118" spans="3:21" x14ac:dyDescent="0.25">
      <c r="C118" s="48" t="s">
        <v>14</v>
      </c>
      <c r="D118" s="263">
        <v>37971</v>
      </c>
      <c r="E118" s="263">
        <v>906</v>
      </c>
      <c r="F118" s="263">
        <v>103034</v>
      </c>
      <c r="G118" s="263">
        <v>23436</v>
      </c>
      <c r="H118" s="263">
        <v>21858</v>
      </c>
      <c r="I118" s="263">
        <v>12680</v>
      </c>
      <c r="J118" s="263">
        <v>63275</v>
      </c>
      <c r="K118" s="263">
        <v>36440</v>
      </c>
      <c r="L118" s="263">
        <v>1384</v>
      </c>
      <c r="M118" s="263">
        <v>966</v>
      </c>
      <c r="N118" s="263">
        <v>3110</v>
      </c>
      <c r="O118" s="263">
        <v>1023</v>
      </c>
      <c r="P118" s="263">
        <v>1413</v>
      </c>
      <c r="Q118" s="263">
        <v>755</v>
      </c>
      <c r="R118" s="263">
        <v>4726</v>
      </c>
      <c r="S118" s="263">
        <v>14525</v>
      </c>
      <c r="T118" s="263">
        <f t="shared" ref="T118:T121" si="29">SUM(D118:S118)</f>
        <v>327502</v>
      </c>
      <c r="U118" s="263">
        <f t="shared" ref="U118:U122" si="30">D118+E118+H118+I118+L118+M118+P118+Q118+(2*(F118+G118+J118+K118+N118+O118+R118+S118))</f>
        <v>577071</v>
      </c>
    </row>
    <row r="119" spans="3:21" x14ac:dyDescent="0.25">
      <c r="C119" s="48" t="s">
        <v>15</v>
      </c>
      <c r="D119" s="263">
        <v>4231</v>
      </c>
      <c r="E119" s="263">
        <v>1445</v>
      </c>
      <c r="F119" s="263">
        <v>6826</v>
      </c>
      <c r="G119" s="263">
        <v>68782</v>
      </c>
      <c r="H119" s="263">
        <v>4596</v>
      </c>
      <c r="I119" s="263">
        <v>3151</v>
      </c>
      <c r="J119" s="263">
        <v>83334</v>
      </c>
      <c r="K119" s="263">
        <v>4553</v>
      </c>
      <c r="L119" s="263">
        <v>120</v>
      </c>
      <c r="M119" s="263">
        <v>924</v>
      </c>
      <c r="N119" s="263">
        <v>175</v>
      </c>
      <c r="O119" s="263">
        <v>13772</v>
      </c>
      <c r="P119" s="263">
        <v>173</v>
      </c>
      <c r="Q119" s="263">
        <v>278</v>
      </c>
      <c r="R119" s="263">
        <v>337</v>
      </c>
      <c r="S119" s="263">
        <v>319</v>
      </c>
      <c r="T119" s="263">
        <f t="shared" si="29"/>
        <v>193016</v>
      </c>
      <c r="U119" s="263">
        <f t="shared" si="30"/>
        <v>371114</v>
      </c>
    </row>
    <row r="120" spans="3:21" x14ac:dyDescent="0.25">
      <c r="C120" s="48" t="s">
        <v>16</v>
      </c>
      <c r="D120" s="263">
        <v>0</v>
      </c>
      <c r="E120" s="263">
        <v>0</v>
      </c>
      <c r="F120" s="263">
        <v>0</v>
      </c>
      <c r="G120" s="263">
        <v>0</v>
      </c>
      <c r="H120" s="263">
        <v>0</v>
      </c>
      <c r="I120" s="263">
        <v>0</v>
      </c>
      <c r="J120" s="263">
        <v>0</v>
      </c>
      <c r="K120" s="263">
        <v>0</v>
      </c>
      <c r="L120" s="263">
        <v>0</v>
      </c>
      <c r="M120" s="263">
        <v>0</v>
      </c>
      <c r="N120" s="263">
        <v>0</v>
      </c>
      <c r="O120" s="263">
        <v>0</v>
      </c>
      <c r="P120" s="263">
        <v>0</v>
      </c>
      <c r="Q120" s="263">
        <v>0</v>
      </c>
      <c r="R120" s="263">
        <v>0</v>
      </c>
      <c r="S120" s="263">
        <v>0</v>
      </c>
      <c r="T120" s="263">
        <f t="shared" si="29"/>
        <v>0</v>
      </c>
      <c r="U120" s="263">
        <f t="shared" si="30"/>
        <v>0</v>
      </c>
    </row>
    <row r="121" spans="3:21" ht="13.8" thickBot="1" x14ac:dyDescent="0.3">
      <c r="C121" s="48" t="s">
        <v>17</v>
      </c>
      <c r="D121" s="263">
        <v>141</v>
      </c>
      <c r="E121" s="263">
        <v>0</v>
      </c>
      <c r="F121" s="263">
        <v>315</v>
      </c>
      <c r="G121" s="263">
        <v>0</v>
      </c>
      <c r="H121" s="263">
        <v>26</v>
      </c>
      <c r="I121" s="263">
        <v>0</v>
      </c>
      <c r="J121" s="263">
        <v>400</v>
      </c>
      <c r="K121" s="263">
        <v>0</v>
      </c>
      <c r="L121" s="263">
        <v>0</v>
      </c>
      <c r="M121" s="263">
        <v>0</v>
      </c>
      <c r="N121" s="263">
        <v>0</v>
      </c>
      <c r="O121" s="263">
        <v>0</v>
      </c>
      <c r="P121" s="263">
        <v>224</v>
      </c>
      <c r="Q121" s="263">
        <v>37</v>
      </c>
      <c r="R121" s="263">
        <v>664</v>
      </c>
      <c r="S121" s="263">
        <v>183</v>
      </c>
      <c r="T121" s="263">
        <f t="shared" si="29"/>
        <v>1990</v>
      </c>
      <c r="U121" s="263">
        <f t="shared" si="30"/>
        <v>3552</v>
      </c>
    </row>
    <row r="122" spans="3:21" ht="13.8" thickBot="1" x14ac:dyDescent="0.3">
      <c r="C122" s="49" t="s">
        <v>10</v>
      </c>
      <c r="D122" s="50">
        <f>SUM(D117:D121)</f>
        <v>47083</v>
      </c>
      <c r="E122" s="50">
        <f t="shared" ref="E122:S122" si="31">SUM(E117:E121)</f>
        <v>9363</v>
      </c>
      <c r="F122" s="50">
        <f t="shared" si="31"/>
        <v>129722</v>
      </c>
      <c r="G122" s="50">
        <f t="shared" si="31"/>
        <v>101437</v>
      </c>
      <c r="H122" s="50">
        <f t="shared" si="31"/>
        <v>35564</v>
      </c>
      <c r="I122" s="50">
        <f t="shared" si="31"/>
        <v>17787</v>
      </c>
      <c r="J122" s="50">
        <f t="shared" si="31"/>
        <v>160643</v>
      </c>
      <c r="K122" s="50">
        <f t="shared" si="31"/>
        <v>64137</v>
      </c>
      <c r="L122" s="50">
        <f t="shared" si="31"/>
        <v>12340</v>
      </c>
      <c r="M122" s="50">
        <f t="shared" si="31"/>
        <v>1895</v>
      </c>
      <c r="N122" s="50">
        <f t="shared" si="31"/>
        <v>23865</v>
      </c>
      <c r="O122" s="50">
        <f t="shared" si="31"/>
        <v>14795</v>
      </c>
      <c r="P122" s="50">
        <f t="shared" si="31"/>
        <v>1812</v>
      </c>
      <c r="Q122" s="50">
        <f t="shared" si="31"/>
        <v>1070</v>
      </c>
      <c r="R122" s="50">
        <f t="shared" si="31"/>
        <v>5727</v>
      </c>
      <c r="S122" s="50">
        <f t="shared" si="31"/>
        <v>15027</v>
      </c>
      <c r="T122" s="50">
        <f>SUM(D122:S122)</f>
        <v>642267</v>
      </c>
      <c r="U122" s="50">
        <f t="shared" si="30"/>
        <v>1157620</v>
      </c>
    </row>
    <row r="123" spans="3:21" ht="13.8" thickBot="1" x14ac:dyDescent="0.3">
      <c r="C123" s="265"/>
      <c r="D123" s="265"/>
      <c r="E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</row>
    <row r="124" spans="3:21" ht="13.8" thickBot="1" x14ac:dyDescent="0.3">
      <c r="C124" s="44">
        <v>2024</v>
      </c>
      <c r="D124" s="362" t="s">
        <v>131</v>
      </c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  <c r="S124" s="363"/>
      <c r="T124" s="363"/>
      <c r="U124" s="364"/>
    </row>
    <row r="125" spans="3:21" ht="13.8" thickBot="1" x14ac:dyDescent="0.3">
      <c r="C125" s="365" t="s">
        <v>12</v>
      </c>
      <c r="D125" s="367" t="s">
        <v>0</v>
      </c>
      <c r="E125" s="368"/>
      <c r="F125" s="368"/>
      <c r="G125" s="369"/>
      <c r="H125" s="370" t="s">
        <v>1</v>
      </c>
      <c r="I125" s="371"/>
      <c r="J125" s="371"/>
      <c r="K125" s="372"/>
      <c r="L125" s="370" t="s">
        <v>2</v>
      </c>
      <c r="M125" s="371"/>
      <c r="N125" s="371"/>
      <c r="O125" s="372"/>
      <c r="P125" s="370" t="s">
        <v>3</v>
      </c>
      <c r="Q125" s="371"/>
      <c r="R125" s="371"/>
      <c r="S125" s="372"/>
      <c r="T125" s="373" t="s">
        <v>4</v>
      </c>
      <c r="U125" s="373" t="s">
        <v>5</v>
      </c>
    </row>
    <row r="126" spans="3:21" ht="13.8" thickBot="1" x14ac:dyDescent="0.3">
      <c r="C126" s="365"/>
      <c r="D126" s="360" t="s">
        <v>6</v>
      </c>
      <c r="E126" s="361"/>
      <c r="F126" s="360" t="s">
        <v>7</v>
      </c>
      <c r="G126" s="361"/>
      <c r="H126" s="360" t="s">
        <v>6</v>
      </c>
      <c r="I126" s="361"/>
      <c r="J126" s="360" t="s">
        <v>7</v>
      </c>
      <c r="K126" s="361"/>
      <c r="L126" s="360" t="s">
        <v>6</v>
      </c>
      <c r="M126" s="361"/>
      <c r="N126" s="360" t="s">
        <v>7</v>
      </c>
      <c r="O126" s="361"/>
      <c r="P126" s="360" t="s">
        <v>6</v>
      </c>
      <c r="Q126" s="361"/>
      <c r="R126" s="360" t="s">
        <v>7</v>
      </c>
      <c r="S126" s="361"/>
      <c r="T126" s="374"/>
      <c r="U126" s="374"/>
    </row>
    <row r="127" spans="3:21" ht="13.8" thickBot="1" x14ac:dyDescent="0.3">
      <c r="C127" s="366"/>
      <c r="D127" s="45" t="s">
        <v>8</v>
      </c>
      <c r="E127" s="45" t="s">
        <v>9</v>
      </c>
      <c r="F127" s="45" t="s">
        <v>8</v>
      </c>
      <c r="G127" s="46" t="s">
        <v>9</v>
      </c>
      <c r="H127" s="45" t="s">
        <v>8</v>
      </c>
      <c r="I127" s="45" t="s">
        <v>9</v>
      </c>
      <c r="J127" s="45" t="s">
        <v>8</v>
      </c>
      <c r="K127" s="45" t="s">
        <v>9</v>
      </c>
      <c r="L127" s="45" t="s">
        <v>8</v>
      </c>
      <c r="M127" s="45" t="s">
        <v>9</v>
      </c>
      <c r="N127" s="45" t="s">
        <v>8</v>
      </c>
      <c r="O127" s="45" t="s">
        <v>9</v>
      </c>
      <c r="P127" s="45" t="s">
        <v>8</v>
      </c>
      <c r="Q127" s="45" t="s">
        <v>9</v>
      </c>
      <c r="R127" s="45" t="s">
        <v>8</v>
      </c>
      <c r="S127" s="45" t="s">
        <v>9</v>
      </c>
      <c r="T127" s="375"/>
      <c r="U127" s="375"/>
    </row>
    <row r="128" spans="3:21" x14ac:dyDescent="0.25">
      <c r="C128" s="47" t="s">
        <v>13</v>
      </c>
      <c r="D128" s="262">
        <v>2645</v>
      </c>
      <c r="E128" s="262">
        <v>6224</v>
      </c>
      <c r="F128" s="262">
        <v>16849</v>
      </c>
      <c r="G128" s="262">
        <v>6605</v>
      </c>
      <c r="H128" s="262">
        <v>8585</v>
      </c>
      <c r="I128" s="262">
        <v>1027</v>
      </c>
      <c r="J128" s="262">
        <v>10434</v>
      </c>
      <c r="K128" s="262">
        <v>16393</v>
      </c>
      <c r="L128" s="262">
        <v>8142</v>
      </c>
      <c r="M128" s="262">
        <v>0</v>
      </c>
      <c r="N128" s="262">
        <v>20430</v>
      </c>
      <c r="O128" s="262">
        <v>0</v>
      </c>
      <c r="P128" s="262">
        <v>0</v>
      </c>
      <c r="Q128" s="262">
        <v>0</v>
      </c>
      <c r="R128" s="262">
        <v>0</v>
      </c>
      <c r="S128" s="262">
        <v>0</v>
      </c>
      <c r="T128" s="262">
        <f>SUM(D128:S128)</f>
        <v>97334</v>
      </c>
      <c r="U128" s="262">
        <f>D128+E128+H128+I128+L128+M128+P128+Q128+(2*(F128+G128+J128+K128+N128+O128+R128+S128))</f>
        <v>168045</v>
      </c>
    </row>
    <row r="129" spans="3:21" x14ac:dyDescent="0.25">
      <c r="C129" s="48" t="s">
        <v>14</v>
      </c>
      <c r="D129" s="263">
        <v>32468</v>
      </c>
      <c r="E129" s="263">
        <v>281</v>
      </c>
      <c r="F129" s="263">
        <v>146252</v>
      </c>
      <c r="G129" s="263">
        <v>36679</v>
      </c>
      <c r="H129" s="263">
        <v>21563</v>
      </c>
      <c r="I129" s="263">
        <v>8999</v>
      </c>
      <c r="J129" s="263">
        <v>96727</v>
      </c>
      <c r="K129" s="263">
        <v>38576</v>
      </c>
      <c r="L129" s="263">
        <v>1763</v>
      </c>
      <c r="M129" s="263">
        <v>121</v>
      </c>
      <c r="N129" s="263">
        <v>3993</v>
      </c>
      <c r="O129" s="263">
        <v>932</v>
      </c>
      <c r="P129" s="263">
        <v>799</v>
      </c>
      <c r="Q129" s="263">
        <v>700</v>
      </c>
      <c r="R129" s="263">
        <v>2944</v>
      </c>
      <c r="S129" s="263">
        <v>12230</v>
      </c>
      <c r="T129" s="263">
        <f t="shared" ref="T129:T132" si="32">SUM(D129:S129)</f>
        <v>405027</v>
      </c>
      <c r="U129" s="263">
        <f t="shared" ref="U129:U133" si="33">D129+E129+H129+I129+L129+M129+P129+Q129+(2*(F129+G129+J129+K129+N129+O129+R129+S129))</f>
        <v>743360</v>
      </c>
    </row>
    <row r="130" spans="3:21" x14ac:dyDescent="0.25">
      <c r="C130" s="48" t="s">
        <v>15</v>
      </c>
      <c r="D130" s="263">
        <v>3646</v>
      </c>
      <c r="E130" s="263">
        <v>609</v>
      </c>
      <c r="F130" s="263">
        <v>6995</v>
      </c>
      <c r="G130" s="263">
        <v>39382</v>
      </c>
      <c r="H130" s="263">
        <v>4531</v>
      </c>
      <c r="I130" s="263">
        <v>950</v>
      </c>
      <c r="J130" s="263">
        <v>71729</v>
      </c>
      <c r="K130" s="263">
        <v>348</v>
      </c>
      <c r="L130" s="263">
        <v>138</v>
      </c>
      <c r="M130" s="263">
        <v>1241</v>
      </c>
      <c r="N130" s="263">
        <v>822</v>
      </c>
      <c r="O130" s="263">
        <v>20280</v>
      </c>
      <c r="P130" s="263">
        <v>125</v>
      </c>
      <c r="Q130" s="263">
        <v>8</v>
      </c>
      <c r="R130" s="263">
        <v>168</v>
      </c>
      <c r="S130" s="263">
        <v>12</v>
      </c>
      <c r="T130" s="263">
        <f t="shared" si="32"/>
        <v>150984</v>
      </c>
      <c r="U130" s="263">
        <f t="shared" si="33"/>
        <v>290720</v>
      </c>
    </row>
    <row r="131" spans="3:21" x14ac:dyDescent="0.25">
      <c r="C131" s="48" t="s">
        <v>16</v>
      </c>
      <c r="D131" s="263">
        <v>0</v>
      </c>
      <c r="E131" s="263">
        <v>0</v>
      </c>
      <c r="F131" s="263">
        <v>0</v>
      </c>
      <c r="G131" s="263">
        <v>0</v>
      </c>
      <c r="H131" s="263">
        <v>0</v>
      </c>
      <c r="I131" s="263">
        <v>0</v>
      </c>
      <c r="J131" s="263">
        <v>0</v>
      </c>
      <c r="K131" s="263">
        <v>0</v>
      </c>
      <c r="L131" s="263">
        <v>0</v>
      </c>
      <c r="M131" s="263">
        <v>0</v>
      </c>
      <c r="N131" s="263">
        <v>0</v>
      </c>
      <c r="O131" s="263">
        <v>0</v>
      </c>
      <c r="P131" s="263">
        <v>0</v>
      </c>
      <c r="Q131" s="263">
        <v>0</v>
      </c>
      <c r="R131" s="263">
        <v>0</v>
      </c>
      <c r="S131" s="263">
        <v>0</v>
      </c>
      <c r="T131" s="263">
        <f t="shared" si="32"/>
        <v>0</v>
      </c>
      <c r="U131" s="263">
        <f t="shared" si="33"/>
        <v>0</v>
      </c>
    </row>
    <row r="132" spans="3:21" ht="13.8" thickBot="1" x14ac:dyDescent="0.3">
      <c r="C132" s="48" t="s">
        <v>17</v>
      </c>
      <c r="D132" s="264">
        <v>120</v>
      </c>
      <c r="E132" s="264">
        <v>6</v>
      </c>
      <c r="F132" s="264">
        <v>252</v>
      </c>
      <c r="G132" s="264">
        <v>0</v>
      </c>
      <c r="H132" s="264">
        <v>32</v>
      </c>
      <c r="I132" s="264">
        <v>6</v>
      </c>
      <c r="J132" s="264">
        <v>331</v>
      </c>
      <c r="K132" s="264">
        <v>10</v>
      </c>
      <c r="L132" s="264">
        <v>0</v>
      </c>
      <c r="M132" s="264">
        <v>0</v>
      </c>
      <c r="N132" s="264">
        <v>0</v>
      </c>
      <c r="O132" s="264">
        <v>0</v>
      </c>
      <c r="P132" s="264">
        <v>214</v>
      </c>
      <c r="Q132" s="264">
        <v>27</v>
      </c>
      <c r="R132" s="264">
        <v>829</v>
      </c>
      <c r="S132" s="264">
        <v>96</v>
      </c>
      <c r="T132" s="263">
        <f t="shared" si="32"/>
        <v>1923</v>
      </c>
      <c r="U132" s="263">
        <f t="shared" si="33"/>
        <v>3441</v>
      </c>
    </row>
    <row r="133" spans="3:21" ht="13.8" thickBot="1" x14ac:dyDescent="0.3">
      <c r="C133" s="49" t="s">
        <v>10</v>
      </c>
      <c r="D133" s="50">
        <f>SUM(D128:D132)</f>
        <v>38879</v>
      </c>
      <c r="E133" s="50">
        <f t="shared" ref="E133:S133" si="34">SUM(E128:E132)</f>
        <v>7120</v>
      </c>
      <c r="F133" s="50">
        <f t="shared" si="34"/>
        <v>170348</v>
      </c>
      <c r="G133" s="50">
        <f t="shared" si="34"/>
        <v>82666</v>
      </c>
      <c r="H133" s="50">
        <f t="shared" si="34"/>
        <v>34711</v>
      </c>
      <c r="I133" s="50">
        <f t="shared" si="34"/>
        <v>10982</v>
      </c>
      <c r="J133" s="50">
        <f t="shared" si="34"/>
        <v>179221</v>
      </c>
      <c r="K133" s="50">
        <f t="shared" si="34"/>
        <v>55327</v>
      </c>
      <c r="L133" s="50">
        <f t="shared" si="34"/>
        <v>10043</v>
      </c>
      <c r="M133" s="50">
        <f t="shared" si="34"/>
        <v>1362</v>
      </c>
      <c r="N133" s="50">
        <f t="shared" si="34"/>
        <v>25245</v>
      </c>
      <c r="O133" s="50">
        <f t="shared" si="34"/>
        <v>21212</v>
      </c>
      <c r="P133" s="50">
        <f t="shared" si="34"/>
        <v>1138</v>
      </c>
      <c r="Q133" s="50">
        <f t="shared" si="34"/>
        <v>735</v>
      </c>
      <c r="R133" s="50">
        <f t="shared" si="34"/>
        <v>3941</v>
      </c>
      <c r="S133" s="50">
        <f t="shared" si="34"/>
        <v>12338</v>
      </c>
      <c r="T133" s="50">
        <f>SUM(D133:S133)</f>
        <v>655268</v>
      </c>
      <c r="U133" s="50">
        <f t="shared" si="33"/>
        <v>1205566</v>
      </c>
    </row>
    <row r="134" spans="3:21" ht="13.8" thickBot="1" x14ac:dyDescent="0.3">
      <c r="C134" s="265"/>
      <c r="D134" s="265"/>
      <c r="E134" s="265"/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</row>
    <row r="135" spans="3:21" ht="13.8" thickBot="1" x14ac:dyDescent="0.3">
      <c r="C135" s="362" t="s">
        <v>132</v>
      </c>
      <c r="D135" s="363"/>
      <c r="E135" s="363"/>
      <c r="F135" s="363"/>
      <c r="G135" s="363"/>
      <c r="H135" s="363"/>
      <c r="I135" s="363"/>
      <c r="J135" s="363"/>
      <c r="K135" s="363"/>
      <c r="L135" s="363"/>
      <c r="M135" s="363"/>
      <c r="N135" s="363"/>
      <c r="O135" s="363"/>
      <c r="P135" s="363"/>
      <c r="Q135" s="363"/>
      <c r="R135" s="363"/>
      <c r="S135" s="363"/>
      <c r="T135" s="363"/>
      <c r="U135" s="364"/>
    </row>
    <row r="136" spans="3:21" ht="13.8" thickBot="1" x14ac:dyDescent="0.3">
      <c r="C136" s="365" t="s">
        <v>12</v>
      </c>
      <c r="D136" s="367" t="s">
        <v>0</v>
      </c>
      <c r="E136" s="368"/>
      <c r="F136" s="368"/>
      <c r="G136" s="369"/>
      <c r="H136" s="370" t="s">
        <v>1</v>
      </c>
      <c r="I136" s="371"/>
      <c r="J136" s="371"/>
      <c r="K136" s="372"/>
      <c r="L136" s="370" t="s">
        <v>2</v>
      </c>
      <c r="M136" s="371"/>
      <c r="N136" s="371"/>
      <c r="O136" s="372"/>
      <c r="P136" s="370" t="s">
        <v>3</v>
      </c>
      <c r="Q136" s="371"/>
      <c r="R136" s="371"/>
      <c r="S136" s="372"/>
      <c r="T136" s="373" t="s">
        <v>4</v>
      </c>
      <c r="U136" s="373" t="s">
        <v>5</v>
      </c>
    </row>
    <row r="137" spans="3:21" ht="13.8" thickBot="1" x14ac:dyDescent="0.3">
      <c r="C137" s="365"/>
      <c r="D137" s="360" t="s">
        <v>6</v>
      </c>
      <c r="E137" s="361"/>
      <c r="F137" s="360" t="s">
        <v>7</v>
      </c>
      <c r="G137" s="361"/>
      <c r="H137" s="360" t="s">
        <v>6</v>
      </c>
      <c r="I137" s="361"/>
      <c r="J137" s="360" t="s">
        <v>7</v>
      </c>
      <c r="K137" s="361"/>
      <c r="L137" s="360" t="s">
        <v>6</v>
      </c>
      <c r="M137" s="361"/>
      <c r="N137" s="360" t="s">
        <v>7</v>
      </c>
      <c r="O137" s="361"/>
      <c r="P137" s="360" t="s">
        <v>6</v>
      </c>
      <c r="Q137" s="361"/>
      <c r="R137" s="360" t="s">
        <v>7</v>
      </c>
      <c r="S137" s="361"/>
      <c r="T137" s="374"/>
      <c r="U137" s="374"/>
    </row>
    <row r="138" spans="3:21" ht="13.8" thickBot="1" x14ac:dyDescent="0.3">
      <c r="C138" s="366"/>
      <c r="D138" s="45" t="s">
        <v>8</v>
      </c>
      <c r="E138" s="45" t="s">
        <v>9</v>
      </c>
      <c r="F138" s="45" t="s">
        <v>8</v>
      </c>
      <c r="G138" s="46" t="s">
        <v>9</v>
      </c>
      <c r="H138" s="45" t="s">
        <v>8</v>
      </c>
      <c r="I138" s="45" t="s">
        <v>9</v>
      </c>
      <c r="J138" s="45" t="s">
        <v>8</v>
      </c>
      <c r="K138" s="45" t="s">
        <v>9</v>
      </c>
      <c r="L138" s="45" t="s">
        <v>8</v>
      </c>
      <c r="M138" s="45" t="s">
        <v>9</v>
      </c>
      <c r="N138" s="45" t="s">
        <v>8</v>
      </c>
      <c r="O138" s="45" t="s">
        <v>9</v>
      </c>
      <c r="P138" s="45" t="s">
        <v>8</v>
      </c>
      <c r="Q138" s="45" t="s">
        <v>9</v>
      </c>
      <c r="R138" s="45" t="s">
        <v>8</v>
      </c>
      <c r="S138" s="45" t="s">
        <v>9</v>
      </c>
      <c r="T138" s="375"/>
      <c r="U138" s="375"/>
    </row>
    <row r="139" spans="3:21" x14ac:dyDescent="0.25">
      <c r="C139" s="47" t="s">
        <v>13</v>
      </c>
      <c r="D139" s="262">
        <f>D128-D117</f>
        <v>-2095</v>
      </c>
      <c r="E139" s="262">
        <f t="shared" ref="E139:S139" si="35">E128-E117</f>
        <v>-788</v>
      </c>
      <c r="F139" s="262">
        <f t="shared" si="35"/>
        <v>-2698</v>
      </c>
      <c r="G139" s="262">
        <f t="shared" si="35"/>
        <v>-2614</v>
      </c>
      <c r="H139" s="262">
        <f t="shared" si="35"/>
        <v>-499</v>
      </c>
      <c r="I139" s="262">
        <f t="shared" si="35"/>
        <v>-929</v>
      </c>
      <c r="J139" s="262">
        <f t="shared" si="35"/>
        <v>-3200</v>
      </c>
      <c r="K139" s="262">
        <f t="shared" si="35"/>
        <v>-6751</v>
      </c>
      <c r="L139" s="262">
        <f t="shared" si="35"/>
        <v>-2694</v>
      </c>
      <c r="M139" s="262">
        <f t="shared" si="35"/>
        <v>-5</v>
      </c>
      <c r="N139" s="262">
        <f t="shared" si="35"/>
        <v>-150</v>
      </c>
      <c r="O139" s="262">
        <f t="shared" si="35"/>
        <v>0</v>
      </c>
      <c r="P139" s="262">
        <f t="shared" si="35"/>
        <v>-2</v>
      </c>
      <c r="Q139" s="262">
        <f t="shared" si="35"/>
        <v>0</v>
      </c>
      <c r="R139" s="262">
        <f t="shared" si="35"/>
        <v>0</v>
      </c>
      <c r="S139" s="262">
        <f t="shared" si="35"/>
        <v>0</v>
      </c>
      <c r="T139" s="262">
        <f>SUM(D139:S139)</f>
        <v>-22425</v>
      </c>
      <c r="U139" s="262">
        <f>D139+E139+H139+I139+L139+M139+P139+Q139+(2*(F139+G139+J139+K139+N139+O139+R139+S139))</f>
        <v>-37838</v>
      </c>
    </row>
    <row r="140" spans="3:21" x14ac:dyDescent="0.25">
      <c r="C140" s="48" t="s">
        <v>14</v>
      </c>
      <c r="D140" s="263">
        <f t="shared" ref="D140:S144" si="36">D129-D118</f>
        <v>-5503</v>
      </c>
      <c r="E140" s="263">
        <f t="shared" si="36"/>
        <v>-625</v>
      </c>
      <c r="F140" s="263">
        <f t="shared" si="36"/>
        <v>43218</v>
      </c>
      <c r="G140" s="263">
        <f t="shared" si="36"/>
        <v>13243</v>
      </c>
      <c r="H140" s="263">
        <f t="shared" si="36"/>
        <v>-295</v>
      </c>
      <c r="I140" s="263">
        <f t="shared" si="36"/>
        <v>-3681</v>
      </c>
      <c r="J140" s="263">
        <f t="shared" si="36"/>
        <v>33452</v>
      </c>
      <c r="K140" s="263">
        <f t="shared" si="36"/>
        <v>2136</v>
      </c>
      <c r="L140" s="263">
        <f t="shared" si="36"/>
        <v>379</v>
      </c>
      <c r="M140" s="263">
        <f t="shared" si="36"/>
        <v>-845</v>
      </c>
      <c r="N140" s="263">
        <f t="shared" si="36"/>
        <v>883</v>
      </c>
      <c r="O140" s="263">
        <f t="shared" si="36"/>
        <v>-91</v>
      </c>
      <c r="P140" s="263">
        <f t="shared" si="36"/>
        <v>-614</v>
      </c>
      <c r="Q140" s="263">
        <f t="shared" si="36"/>
        <v>-55</v>
      </c>
      <c r="R140" s="263">
        <f t="shared" si="36"/>
        <v>-1782</v>
      </c>
      <c r="S140" s="263">
        <f t="shared" si="36"/>
        <v>-2295</v>
      </c>
      <c r="T140" s="263">
        <f t="shared" ref="T140:T143" si="37">SUM(D140:S140)</f>
        <v>77525</v>
      </c>
      <c r="U140" s="263">
        <f t="shared" ref="U140:U143" si="38">D140+E140+H140+I140+L140+M140+P140+Q140+(2*(F140+G140+J140+K140+N140+O140+R140+S140))</f>
        <v>166289</v>
      </c>
    </row>
    <row r="141" spans="3:21" x14ac:dyDescent="0.25">
      <c r="C141" s="48" t="s">
        <v>15</v>
      </c>
      <c r="D141" s="263">
        <f t="shared" si="36"/>
        <v>-585</v>
      </c>
      <c r="E141" s="263">
        <f t="shared" si="36"/>
        <v>-836</v>
      </c>
      <c r="F141" s="263">
        <f t="shared" si="36"/>
        <v>169</v>
      </c>
      <c r="G141" s="263">
        <f t="shared" si="36"/>
        <v>-29400</v>
      </c>
      <c r="H141" s="263">
        <f t="shared" si="36"/>
        <v>-65</v>
      </c>
      <c r="I141" s="263">
        <f t="shared" si="36"/>
        <v>-2201</v>
      </c>
      <c r="J141" s="263">
        <f t="shared" si="36"/>
        <v>-11605</v>
      </c>
      <c r="K141" s="263">
        <f t="shared" si="36"/>
        <v>-4205</v>
      </c>
      <c r="L141" s="263">
        <f t="shared" si="36"/>
        <v>18</v>
      </c>
      <c r="M141" s="263">
        <f t="shared" si="36"/>
        <v>317</v>
      </c>
      <c r="N141" s="263">
        <f t="shared" si="36"/>
        <v>647</v>
      </c>
      <c r="O141" s="263">
        <f t="shared" si="36"/>
        <v>6508</v>
      </c>
      <c r="P141" s="263">
        <f t="shared" si="36"/>
        <v>-48</v>
      </c>
      <c r="Q141" s="263">
        <f t="shared" si="36"/>
        <v>-270</v>
      </c>
      <c r="R141" s="263">
        <f t="shared" si="36"/>
        <v>-169</v>
      </c>
      <c r="S141" s="263">
        <f t="shared" si="36"/>
        <v>-307</v>
      </c>
      <c r="T141" s="263">
        <f t="shared" si="37"/>
        <v>-42032</v>
      </c>
      <c r="U141" s="263">
        <f t="shared" si="38"/>
        <v>-80394</v>
      </c>
    </row>
    <row r="142" spans="3:21" x14ac:dyDescent="0.25">
      <c r="C142" s="48" t="s">
        <v>16</v>
      </c>
      <c r="D142" s="263">
        <f t="shared" si="36"/>
        <v>0</v>
      </c>
      <c r="E142" s="263">
        <f t="shared" si="36"/>
        <v>0</v>
      </c>
      <c r="F142" s="263">
        <f t="shared" si="36"/>
        <v>0</v>
      </c>
      <c r="G142" s="263">
        <f t="shared" si="36"/>
        <v>0</v>
      </c>
      <c r="H142" s="263">
        <f t="shared" si="36"/>
        <v>0</v>
      </c>
      <c r="I142" s="263">
        <f t="shared" si="36"/>
        <v>0</v>
      </c>
      <c r="J142" s="263">
        <f t="shared" si="36"/>
        <v>0</v>
      </c>
      <c r="K142" s="263">
        <f t="shared" si="36"/>
        <v>0</v>
      </c>
      <c r="L142" s="263">
        <f t="shared" si="36"/>
        <v>0</v>
      </c>
      <c r="M142" s="263">
        <f t="shared" si="36"/>
        <v>0</v>
      </c>
      <c r="N142" s="263">
        <f t="shared" si="36"/>
        <v>0</v>
      </c>
      <c r="O142" s="263">
        <f t="shared" si="36"/>
        <v>0</v>
      </c>
      <c r="P142" s="263">
        <f t="shared" si="36"/>
        <v>0</v>
      </c>
      <c r="Q142" s="263">
        <f t="shared" si="36"/>
        <v>0</v>
      </c>
      <c r="R142" s="263">
        <f t="shared" si="36"/>
        <v>0</v>
      </c>
      <c r="S142" s="263">
        <f t="shared" si="36"/>
        <v>0</v>
      </c>
      <c r="T142" s="263">
        <f t="shared" si="37"/>
        <v>0</v>
      </c>
      <c r="U142" s="263">
        <f t="shared" si="38"/>
        <v>0</v>
      </c>
    </row>
    <row r="143" spans="3:21" ht="13.8" thickBot="1" x14ac:dyDescent="0.3">
      <c r="C143" s="48" t="s">
        <v>17</v>
      </c>
      <c r="D143" s="264">
        <f t="shared" si="36"/>
        <v>-21</v>
      </c>
      <c r="E143" s="264">
        <f t="shared" si="36"/>
        <v>6</v>
      </c>
      <c r="F143" s="264">
        <f t="shared" si="36"/>
        <v>-63</v>
      </c>
      <c r="G143" s="264">
        <f t="shared" si="36"/>
        <v>0</v>
      </c>
      <c r="H143" s="264">
        <f t="shared" si="36"/>
        <v>6</v>
      </c>
      <c r="I143" s="264">
        <f t="shared" si="36"/>
        <v>6</v>
      </c>
      <c r="J143" s="264">
        <f t="shared" si="36"/>
        <v>-69</v>
      </c>
      <c r="K143" s="264">
        <f t="shared" si="36"/>
        <v>10</v>
      </c>
      <c r="L143" s="264">
        <f t="shared" si="36"/>
        <v>0</v>
      </c>
      <c r="M143" s="264">
        <f t="shared" si="36"/>
        <v>0</v>
      </c>
      <c r="N143" s="264">
        <f t="shared" si="36"/>
        <v>0</v>
      </c>
      <c r="O143" s="264">
        <f t="shared" si="36"/>
        <v>0</v>
      </c>
      <c r="P143" s="264">
        <f t="shared" si="36"/>
        <v>-10</v>
      </c>
      <c r="Q143" s="264">
        <f t="shared" si="36"/>
        <v>-10</v>
      </c>
      <c r="R143" s="264">
        <f t="shared" si="36"/>
        <v>165</v>
      </c>
      <c r="S143" s="264">
        <f t="shared" si="36"/>
        <v>-87</v>
      </c>
      <c r="T143" s="263">
        <f t="shared" si="37"/>
        <v>-67</v>
      </c>
      <c r="U143" s="263">
        <f t="shared" si="38"/>
        <v>-111</v>
      </c>
    </row>
    <row r="144" spans="3:21" ht="13.8" thickBot="1" x14ac:dyDescent="0.3">
      <c r="C144" s="49" t="s">
        <v>10</v>
      </c>
      <c r="D144" s="50">
        <f>D133-D122</f>
        <v>-8204</v>
      </c>
      <c r="E144" s="50">
        <f t="shared" si="36"/>
        <v>-2243</v>
      </c>
      <c r="F144" s="50">
        <f t="shared" si="36"/>
        <v>40626</v>
      </c>
      <c r="G144" s="50">
        <f t="shared" si="36"/>
        <v>-18771</v>
      </c>
      <c r="H144" s="50">
        <f t="shared" si="36"/>
        <v>-853</v>
      </c>
      <c r="I144" s="50">
        <f t="shared" si="36"/>
        <v>-6805</v>
      </c>
      <c r="J144" s="50">
        <f t="shared" si="36"/>
        <v>18578</v>
      </c>
      <c r="K144" s="50">
        <f t="shared" si="36"/>
        <v>-8810</v>
      </c>
      <c r="L144" s="50">
        <f t="shared" si="36"/>
        <v>-2297</v>
      </c>
      <c r="M144" s="50">
        <f t="shared" si="36"/>
        <v>-533</v>
      </c>
      <c r="N144" s="50">
        <f t="shared" si="36"/>
        <v>1380</v>
      </c>
      <c r="O144" s="50">
        <f t="shared" si="36"/>
        <v>6417</v>
      </c>
      <c r="P144" s="50">
        <f t="shared" si="36"/>
        <v>-674</v>
      </c>
      <c r="Q144" s="50">
        <f t="shared" si="36"/>
        <v>-335</v>
      </c>
      <c r="R144" s="50">
        <f t="shared" si="36"/>
        <v>-1786</v>
      </c>
      <c r="S144" s="50">
        <f t="shared" si="36"/>
        <v>-2689</v>
      </c>
      <c r="T144" s="50">
        <f t="shared" ref="T144:U144" si="39">T133-T122</f>
        <v>13001</v>
      </c>
      <c r="U144" s="50">
        <f t="shared" si="39"/>
        <v>47946</v>
      </c>
    </row>
    <row r="145" spans="3:21" ht="13.8" thickBot="1" x14ac:dyDescent="0.3">
      <c r="C145" s="265"/>
      <c r="D145" s="265"/>
      <c r="E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</row>
    <row r="146" spans="3:21" ht="13.8" thickBot="1" x14ac:dyDescent="0.3">
      <c r="C146" s="362" t="s">
        <v>133</v>
      </c>
      <c r="D146" s="363"/>
      <c r="E146" s="363"/>
      <c r="F146" s="363"/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63"/>
      <c r="R146" s="363"/>
      <c r="S146" s="363"/>
      <c r="T146" s="363"/>
      <c r="U146" s="364"/>
    </row>
    <row r="147" spans="3:21" ht="13.8" thickBot="1" x14ac:dyDescent="0.3">
      <c r="C147" s="365" t="s">
        <v>12</v>
      </c>
      <c r="D147" s="367" t="s">
        <v>0</v>
      </c>
      <c r="E147" s="368"/>
      <c r="F147" s="368"/>
      <c r="G147" s="369"/>
      <c r="H147" s="370" t="s">
        <v>1</v>
      </c>
      <c r="I147" s="371"/>
      <c r="J147" s="371"/>
      <c r="K147" s="372"/>
      <c r="L147" s="370" t="s">
        <v>2</v>
      </c>
      <c r="M147" s="371"/>
      <c r="N147" s="371"/>
      <c r="O147" s="372"/>
      <c r="P147" s="370" t="s">
        <v>3</v>
      </c>
      <c r="Q147" s="371"/>
      <c r="R147" s="371"/>
      <c r="S147" s="372"/>
      <c r="T147" s="373" t="s">
        <v>4</v>
      </c>
      <c r="U147" s="373" t="s">
        <v>5</v>
      </c>
    </row>
    <row r="148" spans="3:21" ht="13.8" thickBot="1" x14ac:dyDescent="0.3">
      <c r="C148" s="365"/>
      <c r="D148" s="360" t="s">
        <v>6</v>
      </c>
      <c r="E148" s="361"/>
      <c r="F148" s="360" t="s">
        <v>7</v>
      </c>
      <c r="G148" s="361"/>
      <c r="H148" s="360" t="s">
        <v>6</v>
      </c>
      <c r="I148" s="361"/>
      <c r="J148" s="360" t="s">
        <v>7</v>
      </c>
      <c r="K148" s="361"/>
      <c r="L148" s="360" t="s">
        <v>6</v>
      </c>
      <c r="M148" s="361"/>
      <c r="N148" s="360" t="s">
        <v>7</v>
      </c>
      <c r="O148" s="361"/>
      <c r="P148" s="360" t="s">
        <v>6</v>
      </c>
      <c r="Q148" s="361"/>
      <c r="R148" s="360" t="s">
        <v>7</v>
      </c>
      <c r="S148" s="361"/>
      <c r="T148" s="374"/>
      <c r="U148" s="374"/>
    </row>
    <row r="149" spans="3:21" ht="13.8" thickBot="1" x14ac:dyDescent="0.3">
      <c r="C149" s="366"/>
      <c r="D149" s="45" t="s">
        <v>8</v>
      </c>
      <c r="E149" s="45" t="s">
        <v>9</v>
      </c>
      <c r="F149" s="45" t="s">
        <v>8</v>
      </c>
      <c r="G149" s="46" t="s">
        <v>9</v>
      </c>
      <c r="H149" s="45" t="s">
        <v>8</v>
      </c>
      <c r="I149" s="45" t="s">
        <v>9</v>
      </c>
      <c r="J149" s="45" t="s">
        <v>8</v>
      </c>
      <c r="K149" s="45" t="s">
        <v>9</v>
      </c>
      <c r="L149" s="45" t="s">
        <v>8</v>
      </c>
      <c r="M149" s="45" t="s">
        <v>9</v>
      </c>
      <c r="N149" s="45" t="s">
        <v>8</v>
      </c>
      <c r="O149" s="45" t="s">
        <v>9</v>
      </c>
      <c r="P149" s="45" t="s">
        <v>8</v>
      </c>
      <c r="Q149" s="45" t="s">
        <v>9</v>
      </c>
      <c r="R149" s="45" t="s">
        <v>8</v>
      </c>
      <c r="S149" s="45" t="s">
        <v>9</v>
      </c>
      <c r="T149" s="375"/>
      <c r="U149" s="375"/>
    </row>
    <row r="150" spans="3:21" ht="13.8" thickBot="1" x14ac:dyDescent="0.3">
      <c r="C150" s="47" t="s">
        <v>13</v>
      </c>
      <c r="D150" s="266">
        <f>+D139/D117</f>
        <v>-0.44198312236286919</v>
      </c>
      <c r="E150" s="266">
        <f t="shared" ref="E150:N150" si="40">+E139/E117</f>
        <v>-0.11237877923559612</v>
      </c>
      <c r="F150" s="266">
        <f t="shared" si="40"/>
        <v>-0.138026295595232</v>
      </c>
      <c r="G150" s="266">
        <f t="shared" si="40"/>
        <v>-0.28354485302093502</v>
      </c>
      <c r="H150" s="266">
        <f t="shared" si="40"/>
        <v>-5.493174812857772E-2</v>
      </c>
      <c r="I150" s="266">
        <f t="shared" si="40"/>
        <v>-0.47494887525562374</v>
      </c>
      <c r="J150" s="266">
        <f t="shared" si="40"/>
        <v>-0.23470734927387413</v>
      </c>
      <c r="K150" s="266">
        <f t="shared" si="40"/>
        <v>-0.29169547182855166</v>
      </c>
      <c r="L150" s="266">
        <f t="shared" si="40"/>
        <v>-0.24861572535991142</v>
      </c>
      <c r="M150" s="266"/>
      <c r="N150" s="266">
        <f t="shared" si="40"/>
        <v>-7.2886297376093291E-3</v>
      </c>
      <c r="O150" s="266"/>
      <c r="P150" s="266"/>
      <c r="Q150" s="266"/>
      <c r="R150" s="266"/>
      <c r="S150" s="266"/>
      <c r="T150" s="266">
        <f>+T139/T117</f>
        <v>-0.18725106255062249</v>
      </c>
      <c r="U150" s="266">
        <f>+U139/U117</f>
        <v>-0.18378399382173372</v>
      </c>
    </row>
    <row r="151" spans="3:21" ht="13.8" thickBot="1" x14ac:dyDescent="0.3">
      <c r="C151" s="48" t="s">
        <v>14</v>
      </c>
      <c r="D151" s="266">
        <f t="shared" ref="D151:U154" si="41">+D140/D118</f>
        <v>-0.14492639119327907</v>
      </c>
      <c r="E151" s="266">
        <f t="shared" si="41"/>
        <v>-0.6898454746136865</v>
      </c>
      <c r="F151" s="266">
        <f t="shared" si="41"/>
        <v>0.41945377254110294</v>
      </c>
      <c r="G151" s="266">
        <f t="shared" si="41"/>
        <v>0.56507083119986345</v>
      </c>
      <c r="H151" s="266">
        <f t="shared" si="41"/>
        <v>-1.3496202763290329E-2</v>
      </c>
      <c r="I151" s="266">
        <f t="shared" si="41"/>
        <v>-0.29029968454258676</v>
      </c>
      <c r="J151" s="266">
        <f t="shared" si="41"/>
        <v>0.52867641248518371</v>
      </c>
      <c r="K151" s="266">
        <f t="shared" si="41"/>
        <v>5.861690450054885E-2</v>
      </c>
      <c r="L151" s="266">
        <f t="shared" si="41"/>
        <v>0.27384393063583817</v>
      </c>
      <c r="M151" s="266">
        <f t="shared" si="41"/>
        <v>-0.87474120082815732</v>
      </c>
      <c r="N151" s="266">
        <f t="shared" si="41"/>
        <v>0.28392282958199355</v>
      </c>
      <c r="O151" s="266">
        <f t="shared" si="41"/>
        <v>-8.8954056695992184E-2</v>
      </c>
      <c r="P151" s="266">
        <f t="shared" si="41"/>
        <v>-0.43453644727530077</v>
      </c>
      <c r="Q151" s="266">
        <f t="shared" si="41"/>
        <v>-7.2847682119205295E-2</v>
      </c>
      <c r="R151" s="266">
        <f t="shared" si="41"/>
        <v>-0.37706305543800256</v>
      </c>
      <c r="S151" s="266">
        <f t="shared" si="41"/>
        <v>-0.15800344234079175</v>
      </c>
      <c r="T151" s="267">
        <f t="shared" si="41"/>
        <v>0.23671611165733339</v>
      </c>
      <c r="U151" s="267">
        <f t="shared" si="41"/>
        <v>0.28816038234463348</v>
      </c>
    </row>
    <row r="152" spans="3:21" ht="13.8" thickBot="1" x14ac:dyDescent="0.3">
      <c r="C152" s="48" t="s">
        <v>15</v>
      </c>
      <c r="D152" s="266">
        <f t="shared" si="41"/>
        <v>-0.13826518553533443</v>
      </c>
      <c r="E152" s="266">
        <f t="shared" si="41"/>
        <v>-0.57854671280276815</v>
      </c>
      <c r="F152" s="266">
        <f t="shared" si="41"/>
        <v>2.4758277175505421E-2</v>
      </c>
      <c r="G152" s="266">
        <f t="shared" si="41"/>
        <v>-0.42743741095053939</v>
      </c>
      <c r="H152" s="266">
        <f t="shared" si="41"/>
        <v>-1.4142732811140122E-2</v>
      </c>
      <c r="I152" s="266">
        <f t="shared" si="41"/>
        <v>-0.69850841002856234</v>
      </c>
      <c r="J152" s="266">
        <f t="shared" si="41"/>
        <v>-0.13925888592891256</v>
      </c>
      <c r="K152" s="266">
        <f t="shared" si="41"/>
        <v>-0.92356687898089174</v>
      </c>
      <c r="L152" s="266">
        <f t="shared" si="41"/>
        <v>0.15</v>
      </c>
      <c r="M152" s="266">
        <f t="shared" si="41"/>
        <v>0.34307359307359309</v>
      </c>
      <c r="N152" s="266">
        <f t="shared" si="41"/>
        <v>3.6971428571428571</v>
      </c>
      <c r="O152" s="266">
        <f t="shared" si="41"/>
        <v>0.47255300609933198</v>
      </c>
      <c r="P152" s="266">
        <f t="shared" si="41"/>
        <v>-0.2774566473988439</v>
      </c>
      <c r="Q152" s="266">
        <f t="shared" si="41"/>
        <v>-0.97122302158273377</v>
      </c>
      <c r="R152" s="266">
        <f t="shared" si="41"/>
        <v>-0.50148367952522255</v>
      </c>
      <c r="S152" s="266">
        <f t="shared" si="41"/>
        <v>-0.96238244514106586</v>
      </c>
      <c r="T152" s="267">
        <f t="shared" si="41"/>
        <v>-0.21776433041820367</v>
      </c>
      <c r="U152" s="267">
        <f t="shared" si="41"/>
        <v>-0.21662885258977027</v>
      </c>
    </row>
    <row r="153" spans="3:21" ht="13.8" thickBot="1" x14ac:dyDescent="0.3">
      <c r="C153" s="48" t="s">
        <v>16</v>
      </c>
      <c r="D153" s="266"/>
      <c r="E153" s="266"/>
      <c r="F153" s="266"/>
      <c r="G153" s="266"/>
      <c r="H153" s="266"/>
      <c r="I153" s="266"/>
      <c r="J153" s="266"/>
      <c r="K153" s="266"/>
      <c r="L153" s="266"/>
      <c r="M153" s="266"/>
      <c r="N153" s="266"/>
      <c r="O153" s="266"/>
      <c r="P153" s="266" t="e">
        <f t="shared" si="41"/>
        <v>#DIV/0!</v>
      </c>
      <c r="Q153" s="266" t="e">
        <f t="shared" si="41"/>
        <v>#DIV/0!</v>
      </c>
      <c r="R153" s="266"/>
      <c r="S153" s="266"/>
      <c r="T153" s="267" t="e">
        <f t="shared" si="41"/>
        <v>#DIV/0!</v>
      </c>
      <c r="U153" s="267" t="e">
        <f t="shared" si="41"/>
        <v>#DIV/0!</v>
      </c>
    </row>
    <row r="154" spans="3:21" ht="13.8" thickBot="1" x14ac:dyDescent="0.3">
      <c r="C154" s="48" t="s">
        <v>17</v>
      </c>
      <c r="D154" s="266">
        <f t="shared" ref="D154:S154" si="42">+D143/D121</f>
        <v>-0.14893617021276595</v>
      </c>
      <c r="E154" s="266"/>
      <c r="F154" s="266">
        <f t="shared" si="42"/>
        <v>-0.2</v>
      </c>
      <c r="G154" s="266" t="e">
        <f t="shared" si="42"/>
        <v>#DIV/0!</v>
      </c>
      <c r="H154" s="266">
        <f t="shared" si="42"/>
        <v>0.23076923076923078</v>
      </c>
      <c r="I154" s="266"/>
      <c r="J154" s="266">
        <f t="shared" si="42"/>
        <v>-0.17249999999999999</v>
      </c>
      <c r="K154" s="266"/>
      <c r="L154" s="266"/>
      <c r="M154" s="266"/>
      <c r="N154" s="266"/>
      <c r="O154" s="266"/>
      <c r="P154" s="266">
        <f t="shared" si="42"/>
        <v>-4.4642857142857144E-2</v>
      </c>
      <c r="Q154" s="266">
        <f t="shared" si="42"/>
        <v>-0.27027027027027029</v>
      </c>
      <c r="R154" s="266">
        <f t="shared" si="42"/>
        <v>0.24849397590361447</v>
      </c>
      <c r="S154" s="266">
        <f t="shared" si="42"/>
        <v>-0.47540983606557374</v>
      </c>
      <c r="T154" s="268">
        <f t="shared" si="41"/>
        <v>-3.3668341708542715E-2</v>
      </c>
      <c r="U154" s="268">
        <f t="shared" si="41"/>
        <v>-3.125E-2</v>
      </c>
    </row>
    <row r="155" spans="3:21" ht="13.8" thickBot="1" x14ac:dyDescent="0.3">
      <c r="C155" s="49" t="s">
        <v>10</v>
      </c>
      <c r="D155" s="51">
        <f>+D144/D122</f>
        <v>-0.174245481383939</v>
      </c>
      <c r="E155" s="51">
        <f t="shared" ref="E155:U155" si="43">+E144/E122</f>
        <v>-0.239559970095055</v>
      </c>
      <c r="F155" s="51">
        <f t="shared" si="43"/>
        <v>0.31317741015402167</v>
      </c>
      <c r="G155" s="51">
        <f t="shared" si="43"/>
        <v>-0.18505081972061477</v>
      </c>
      <c r="H155" s="51">
        <f t="shared" si="43"/>
        <v>-2.3984928579462376E-2</v>
      </c>
      <c r="I155" s="51">
        <f t="shared" si="43"/>
        <v>-0.38258278518018779</v>
      </c>
      <c r="J155" s="51">
        <f t="shared" si="43"/>
        <v>0.11564774064229379</v>
      </c>
      <c r="K155" s="51">
        <f t="shared" si="43"/>
        <v>-0.13736220902131374</v>
      </c>
      <c r="L155" s="51">
        <f t="shared" si="43"/>
        <v>-0.18614262560777958</v>
      </c>
      <c r="M155" s="51">
        <f t="shared" si="43"/>
        <v>-0.28126649076517152</v>
      </c>
      <c r="N155" s="51">
        <f t="shared" si="43"/>
        <v>5.7825267127592707E-2</v>
      </c>
      <c r="O155" s="51">
        <f t="shared" si="43"/>
        <v>0.43372761067928356</v>
      </c>
      <c r="P155" s="51">
        <f t="shared" si="43"/>
        <v>-0.37196467991169979</v>
      </c>
      <c r="Q155" s="51">
        <f t="shared" si="43"/>
        <v>-0.31308411214953269</v>
      </c>
      <c r="R155" s="51">
        <f t="shared" si="43"/>
        <v>-0.31185612013270475</v>
      </c>
      <c r="S155" s="51">
        <f t="shared" si="43"/>
        <v>-0.17894456644706194</v>
      </c>
      <c r="T155" s="51">
        <f t="shared" si="43"/>
        <v>2.0242360264500589E-2</v>
      </c>
      <c r="U155" s="51">
        <f t="shared" si="43"/>
        <v>4.141773639017985E-2</v>
      </c>
    </row>
    <row r="158" spans="3:21" x14ac:dyDescent="0.25">
      <c r="C158" s="285" t="s">
        <v>19</v>
      </c>
      <c r="D158" s="286"/>
      <c r="E158" s="286"/>
      <c r="F158" s="286"/>
      <c r="G158" s="286"/>
      <c r="H158" s="184">
        <f>+(D196+F196+H196+J196)/(+D174+F174+H174+J174)</f>
        <v>4.344385032636662E-2</v>
      </c>
      <c r="I158" s="265"/>
      <c r="J158" s="345" t="s">
        <v>40</v>
      </c>
      <c r="K158" s="346"/>
      <c r="L158" s="346"/>
      <c r="M158" s="346"/>
      <c r="N158" s="346"/>
      <c r="O158" s="346"/>
      <c r="P158" s="346"/>
      <c r="Q158" s="346"/>
      <c r="R158" s="346"/>
      <c r="S158" s="346"/>
      <c r="T158" s="346"/>
      <c r="U158" s="347"/>
    </row>
    <row r="159" spans="3:21" x14ac:dyDescent="0.25">
      <c r="C159" s="287" t="s">
        <v>20</v>
      </c>
      <c r="D159" s="288"/>
      <c r="E159" s="288"/>
      <c r="F159" s="288"/>
      <c r="G159" s="288"/>
      <c r="H159" s="187">
        <f>+((D196+H196)+2*(F196+J196))/((D174+H174)+2*(F174+J174))</f>
        <v>4.828911528282983E-2</v>
      </c>
      <c r="I159" s="265"/>
      <c r="J159" s="348"/>
      <c r="K159" s="349"/>
      <c r="L159" s="349"/>
      <c r="M159" s="349"/>
      <c r="N159" s="349"/>
      <c r="O159" s="349"/>
      <c r="P159" s="349"/>
      <c r="Q159" s="349"/>
      <c r="R159" s="349"/>
      <c r="S159" s="349"/>
      <c r="T159" s="349"/>
      <c r="U159" s="350"/>
    </row>
    <row r="160" spans="3:21" x14ac:dyDescent="0.25">
      <c r="C160" s="289" t="s">
        <v>21</v>
      </c>
      <c r="D160" s="290"/>
      <c r="E160" s="290"/>
      <c r="F160" s="290"/>
      <c r="G160" s="290"/>
      <c r="H160" s="190">
        <f>+(E196+G196+I196+K196+M196+O196+Q196+S196)/(+E174+G174+I174+K174+M174+O174+Q174+S174)</f>
        <v>0.10209188660801564</v>
      </c>
      <c r="I160" s="265"/>
      <c r="J160" s="348"/>
      <c r="K160" s="349"/>
      <c r="L160" s="349"/>
      <c r="M160" s="349"/>
      <c r="N160" s="349"/>
      <c r="O160" s="349"/>
      <c r="P160" s="349"/>
      <c r="Q160" s="349"/>
      <c r="R160" s="349"/>
      <c r="S160" s="349"/>
      <c r="T160" s="349"/>
      <c r="U160" s="350"/>
    </row>
    <row r="161" spans="3:21" x14ac:dyDescent="0.25">
      <c r="C161" s="287" t="s">
        <v>18</v>
      </c>
      <c r="D161" s="288"/>
      <c r="E161" s="288"/>
      <c r="F161" s="288"/>
      <c r="G161" s="288"/>
      <c r="H161" s="187">
        <f>+(L196+M196+N196+O196)/+(L174+M174+N174+O174)</f>
        <v>0.31040817498134221</v>
      </c>
      <c r="I161" s="265"/>
      <c r="J161" s="345" t="s">
        <v>124</v>
      </c>
      <c r="K161" s="346"/>
      <c r="L161" s="346"/>
      <c r="M161" s="346"/>
      <c r="N161" s="346"/>
      <c r="O161" s="346"/>
      <c r="P161" s="346"/>
      <c r="Q161" s="346"/>
      <c r="R161" s="346"/>
      <c r="S161" s="346"/>
      <c r="T161" s="346"/>
      <c r="U161" s="347"/>
    </row>
    <row r="162" spans="3:21" x14ac:dyDescent="0.25">
      <c r="C162" s="287" t="s">
        <v>23</v>
      </c>
      <c r="D162" s="191"/>
      <c r="E162" s="191"/>
      <c r="F162" s="191"/>
      <c r="G162" s="191"/>
      <c r="H162" s="187">
        <f>+(P196+Q196+R196+S196)/(P174+Q174+R174+S174)</f>
        <v>0.12028389988793425</v>
      </c>
      <c r="I162" s="265"/>
      <c r="J162" s="348"/>
      <c r="K162" s="349"/>
      <c r="L162" s="349"/>
      <c r="M162" s="349"/>
      <c r="N162" s="349"/>
      <c r="O162" s="349"/>
      <c r="P162" s="349"/>
      <c r="Q162" s="349"/>
      <c r="R162" s="349"/>
      <c r="S162" s="349"/>
      <c r="T162" s="349"/>
      <c r="U162" s="350"/>
    </row>
    <row r="163" spans="3:21" x14ac:dyDescent="0.25">
      <c r="C163" s="291" t="s">
        <v>22</v>
      </c>
      <c r="D163" s="292"/>
      <c r="E163" s="292"/>
      <c r="F163" s="292"/>
      <c r="G163" s="292"/>
      <c r="H163" s="194">
        <f>+U196/U174</f>
        <v>4.9023151389456641E-2</v>
      </c>
      <c r="I163" s="265"/>
      <c r="J163" s="351"/>
      <c r="K163" s="352"/>
      <c r="L163" s="352"/>
      <c r="M163" s="352"/>
      <c r="N163" s="352"/>
      <c r="O163" s="352"/>
      <c r="P163" s="352"/>
      <c r="Q163" s="352"/>
      <c r="R163" s="352"/>
      <c r="S163" s="352"/>
      <c r="T163" s="352"/>
      <c r="U163" s="353"/>
    </row>
    <row r="164" spans="3:21" ht="13.8" thickBot="1" x14ac:dyDescent="0.3">
      <c r="C164" s="265"/>
      <c r="D164" s="265"/>
      <c r="E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</row>
    <row r="165" spans="3:21" ht="13.8" customHeight="1" thickBot="1" x14ac:dyDescent="0.3">
      <c r="C165" s="195">
        <v>2023</v>
      </c>
      <c r="D165" s="333" t="s">
        <v>119</v>
      </c>
      <c r="E165" s="334"/>
      <c r="F165" s="334"/>
      <c r="G165" s="334"/>
      <c r="H165" s="334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  <c r="S165" s="334"/>
      <c r="T165" s="334"/>
      <c r="U165" s="335"/>
    </row>
    <row r="166" spans="3:21" ht="13.8" customHeight="1" thickBot="1" x14ac:dyDescent="0.3">
      <c r="C166" s="337" t="s">
        <v>12</v>
      </c>
      <c r="D166" s="354" t="s">
        <v>0</v>
      </c>
      <c r="E166" s="355"/>
      <c r="F166" s="355"/>
      <c r="G166" s="356"/>
      <c r="H166" s="357" t="s">
        <v>1</v>
      </c>
      <c r="I166" s="358"/>
      <c r="J166" s="358"/>
      <c r="K166" s="359"/>
      <c r="L166" s="357" t="s">
        <v>2</v>
      </c>
      <c r="M166" s="358"/>
      <c r="N166" s="358"/>
      <c r="O166" s="359"/>
      <c r="P166" s="357" t="s">
        <v>3</v>
      </c>
      <c r="Q166" s="358"/>
      <c r="R166" s="358"/>
      <c r="S166" s="359"/>
      <c r="T166" s="342" t="s">
        <v>4</v>
      </c>
      <c r="U166" s="342" t="s">
        <v>5</v>
      </c>
    </row>
    <row r="167" spans="3:21" ht="13.8" thickBot="1" x14ac:dyDescent="0.3">
      <c r="C167" s="337"/>
      <c r="D167" s="331" t="s">
        <v>6</v>
      </c>
      <c r="E167" s="332"/>
      <c r="F167" s="331" t="s">
        <v>7</v>
      </c>
      <c r="G167" s="332"/>
      <c r="H167" s="331" t="s">
        <v>6</v>
      </c>
      <c r="I167" s="332"/>
      <c r="J167" s="331" t="s">
        <v>7</v>
      </c>
      <c r="K167" s="332"/>
      <c r="L167" s="331" t="s">
        <v>6</v>
      </c>
      <c r="M167" s="332"/>
      <c r="N167" s="331" t="s">
        <v>7</v>
      </c>
      <c r="O167" s="332"/>
      <c r="P167" s="331" t="s">
        <v>6</v>
      </c>
      <c r="Q167" s="332"/>
      <c r="R167" s="331" t="s">
        <v>7</v>
      </c>
      <c r="S167" s="332"/>
      <c r="T167" s="343"/>
      <c r="U167" s="343"/>
    </row>
    <row r="168" spans="3:21" ht="13.8" thickBot="1" x14ac:dyDescent="0.3">
      <c r="C168" s="338"/>
      <c r="D168" s="196" t="s">
        <v>8</v>
      </c>
      <c r="E168" s="196" t="s">
        <v>9</v>
      </c>
      <c r="F168" s="196" t="s">
        <v>8</v>
      </c>
      <c r="G168" s="197" t="s">
        <v>9</v>
      </c>
      <c r="H168" s="196" t="s">
        <v>8</v>
      </c>
      <c r="I168" s="196" t="s">
        <v>9</v>
      </c>
      <c r="J168" s="196" t="s">
        <v>8</v>
      </c>
      <c r="K168" s="196" t="s">
        <v>9</v>
      </c>
      <c r="L168" s="196" t="s">
        <v>8</v>
      </c>
      <c r="M168" s="196" t="s">
        <v>9</v>
      </c>
      <c r="N168" s="196" t="s">
        <v>8</v>
      </c>
      <c r="O168" s="196" t="s">
        <v>9</v>
      </c>
      <c r="P168" s="196" t="s">
        <v>8</v>
      </c>
      <c r="Q168" s="196" t="s">
        <v>9</v>
      </c>
      <c r="R168" s="196" t="s">
        <v>8</v>
      </c>
      <c r="S168" s="196" t="s">
        <v>9</v>
      </c>
      <c r="T168" s="344"/>
      <c r="U168" s="344"/>
    </row>
    <row r="169" spans="3:21" x14ac:dyDescent="0.25">
      <c r="C169" s="198" t="s">
        <v>13</v>
      </c>
      <c r="D169" s="262">
        <v>3789</v>
      </c>
      <c r="E169" s="262">
        <v>7153</v>
      </c>
      <c r="F169" s="262">
        <v>18534</v>
      </c>
      <c r="G169" s="262">
        <v>8197</v>
      </c>
      <c r="H169" s="262">
        <v>10239</v>
      </c>
      <c r="I169" s="262">
        <v>2402</v>
      </c>
      <c r="J169" s="262">
        <v>12626</v>
      </c>
      <c r="K169" s="262">
        <v>22712</v>
      </c>
      <c r="L169" s="262">
        <v>9992</v>
      </c>
      <c r="M169" s="262">
        <v>0</v>
      </c>
      <c r="N169" s="262">
        <v>21471</v>
      </c>
      <c r="O169" s="262">
        <v>1</v>
      </c>
      <c r="P169" s="262">
        <v>0</v>
      </c>
      <c r="Q169" s="262">
        <v>0</v>
      </c>
      <c r="R169" s="262">
        <v>0</v>
      </c>
      <c r="S169" s="262">
        <v>0</v>
      </c>
      <c r="T169" s="262">
        <f>SUM(D169:S169)</f>
        <v>117116</v>
      </c>
      <c r="U169" s="262">
        <f>D169+E169+H169+I169+L169+M169+P169+Q169+(2*(F169+G169+J169+K169+N169+O169+R169+S169))</f>
        <v>200657</v>
      </c>
    </row>
    <row r="170" spans="3:21" x14ac:dyDescent="0.25">
      <c r="C170" s="199" t="s">
        <v>14</v>
      </c>
      <c r="D170" s="263">
        <v>34005</v>
      </c>
      <c r="E170" s="263">
        <v>547</v>
      </c>
      <c r="F170" s="263">
        <v>100272</v>
      </c>
      <c r="G170" s="263">
        <v>23132</v>
      </c>
      <c r="H170" s="263">
        <v>22792</v>
      </c>
      <c r="I170" s="263">
        <v>12367</v>
      </c>
      <c r="J170" s="263">
        <v>67965</v>
      </c>
      <c r="K170" s="263">
        <v>42583</v>
      </c>
      <c r="L170" s="263">
        <v>1495</v>
      </c>
      <c r="M170" s="263">
        <v>458</v>
      </c>
      <c r="N170" s="263">
        <v>3657</v>
      </c>
      <c r="O170" s="263">
        <v>1189</v>
      </c>
      <c r="P170" s="263">
        <v>1268</v>
      </c>
      <c r="Q170" s="263">
        <v>1227</v>
      </c>
      <c r="R170" s="263">
        <v>3964</v>
      </c>
      <c r="S170" s="263">
        <v>13077</v>
      </c>
      <c r="T170" s="263">
        <f t="shared" ref="T170:T173" si="44">SUM(D170:S170)</f>
        <v>329998</v>
      </c>
      <c r="U170" s="263">
        <f t="shared" ref="U170:U174" si="45">D170+E170+H170+I170+L170+M170+P170+Q170+(2*(F170+G170+J170+K170+N170+O170+R170+S170))</f>
        <v>585837</v>
      </c>
    </row>
    <row r="171" spans="3:21" x14ac:dyDescent="0.25">
      <c r="C171" s="199" t="s">
        <v>15</v>
      </c>
      <c r="D171" s="263">
        <v>4306</v>
      </c>
      <c r="E171" s="263">
        <v>1417</v>
      </c>
      <c r="F171" s="263">
        <v>7085</v>
      </c>
      <c r="G171" s="263">
        <v>46785</v>
      </c>
      <c r="H171" s="263">
        <v>4142</v>
      </c>
      <c r="I171" s="263">
        <v>3206</v>
      </c>
      <c r="J171" s="263">
        <v>75881</v>
      </c>
      <c r="K171" s="263">
        <v>3755</v>
      </c>
      <c r="L171" s="263">
        <v>45</v>
      </c>
      <c r="M171" s="263">
        <v>1120</v>
      </c>
      <c r="N171" s="263">
        <v>176</v>
      </c>
      <c r="O171" s="263">
        <v>12653</v>
      </c>
      <c r="P171" s="263">
        <v>147</v>
      </c>
      <c r="Q171" s="263">
        <v>173</v>
      </c>
      <c r="R171" s="263">
        <v>164</v>
      </c>
      <c r="S171" s="263">
        <v>357</v>
      </c>
      <c r="T171" s="263">
        <f t="shared" si="44"/>
        <v>161412</v>
      </c>
      <c r="U171" s="263">
        <f t="shared" si="45"/>
        <v>308268</v>
      </c>
    </row>
    <row r="172" spans="3:21" x14ac:dyDescent="0.25">
      <c r="C172" s="199" t="s">
        <v>16</v>
      </c>
      <c r="D172" s="263">
        <v>0</v>
      </c>
      <c r="E172" s="263">
        <v>0</v>
      </c>
      <c r="F172" s="263">
        <v>0</v>
      </c>
      <c r="G172" s="263">
        <v>0</v>
      </c>
      <c r="H172" s="263">
        <v>0</v>
      </c>
      <c r="I172" s="263">
        <v>0</v>
      </c>
      <c r="J172" s="263">
        <v>0</v>
      </c>
      <c r="K172" s="263">
        <v>0</v>
      </c>
      <c r="L172" s="263">
        <v>0</v>
      </c>
      <c r="M172" s="263">
        <v>0</v>
      </c>
      <c r="N172" s="263">
        <v>0</v>
      </c>
      <c r="O172" s="263">
        <v>0</v>
      </c>
      <c r="P172" s="263">
        <v>0</v>
      </c>
      <c r="Q172" s="263">
        <v>0</v>
      </c>
      <c r="R172" s="263">
        <v>0</v>
      </c>
      <c r="S172" s="263">
        <v>0</v>
      </c>
      <c r="T172" s="263">
        <f t="shared" si="44"/>
        <v>0</v>
      </c>
      <c r="U172" s="263">
        <f t="shared" si="45"/>
        <v>0</v>
      </c>
    </row>
    <row r="173" spans="3:21" ht="13.8" thickBot="1" x14ac:dyDescent="0.3">
      <c r="C173" s="199" t="s">
        <v>17</v>
      </c>
      <c r="D173" s="263">
        <v>186</v>
      </c>
      <c r="E173" s="263">
        <v>0</v>
      </c>
      <c r="F173" s="263">
        <v>493</v>
      </c>
      <c r="G173" s="263">
        <v>0</v>
      </c>
      <c r="H173" s="263">
        <v>22</v>
      </c>
      <c r="I173" s="263">
        <v>0</v>
      </c>
      <c r="J173" s="263">
        <v>292</v>
      </c>
      <c r="K173" s="263">
        <v>0</v>
      </c>
      <c r="L173" s="263">
        <v>0</v>
      </c>
      <c r="M173" s="263">
        <v>0</v>
      </c>
      <c r="N173" s="263">
        <v>0</v>
      </c>
      <c r="O173" s="263">
        <v>0</v>
      </c>
      <c r="P173" s="263">
        <v>204</v>
      </c>
      <c r="Q173" s="263">
        <v>35</v>
      </c>
      <c r="R173" s="263">
        <v>746</v>
      </c>
      <c r="S173" s="263">
        <v>54</v>
      </c>
      <c r="T173" s="263">
        <f t="shared" si="44"/>
        <v>2032</v>
      </c>
      <c r="U173" s="263">
        <f t="shared" si="45"/>
        <v>3617</v>
      </c>
    </row>
    <row r="174" spans="3:21" ht="13.8" thickBot="1" x14ac:dyDescent="0.3">
      <c r="C174" s="200" t="s">
        <v>10</v>
      </c>
      <c r="D174" s="201">
        <f>SUM(D169:D173)</f>
        <v>42286</v>
      </c>
      <c r="E174" s="201">
        <f t="shared" ref="E174:S174" si="46">SUM(E169:E173)</f>
        <v>9117</v>
      </c>
      <c r="F174" s="201">
        <f t="shared" si="46"/>
        <v>126384</v>
      </c>
      <c r="G174" s="201">
        <f t="shared" si="46"/>
        <v>78114</v>
      </c>
      <c r="H174" s="201">
        <f t="shared" si="46"/>
        <v>37195</v>
      </c>
      <c r="I174" s="201">
        <f t="shared" si="46"/>
        <v>17975</v>
      </c>
      <c r="J174" s="201">
        <f t="shared" si="46"/>
        <v>156764</v>
      </c>
      <c r="K174" s="201">
        <f t="shared" si="46"/>
        <v>69050</v>
      </c>
      <c r="L174" s="201">
        <f t="shared" si="46"/>
        <v>11532</v>
      </c>
      <c r="M174" s="201">
        <f t="shared" si="46"/>
        <v>1578</v>
      </c>
      <c r="N174" s="201">
        <f t="shared" si="46"/>
        <v>25304</v>
      </c>
      <c r="O174" s="201">
        <f t="shared" si="46"/>
        <v>13843</v>
      </c>
      <c r="P174" s="201">
        <f t="shared" si="46"/>
        <v>1619</v>
      </c>
      <c r="Q174" s="201">
        <f t="shared" si="46"/>
        <v>1435</v>
      </c>
      <c r="R174" s="201">
        <f t="shared" si="46"/>
        <v>4874</v>
      </c>
      <c r="S174" s="201">
        <f t="shared" si="46"/>
        <v>13488</v>
      </c>
      <c r="T174" s="201">
        <f>SUM(D174:S174)</f>
        <v>610558</v>
      </c>
      <c r="U174" s="201">
        <f t="shared" si="45"/>
        <v>1098379</v>
      </c>
    </row>
    <row r="175" spans="3:21" ht="13.8" thickBot="1" x14ac:dyDescent="0.3">
      <c r="C175" s="265"/>
      <c r="D175" s="265"/>
      <c r="E175" s="265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</row>
    <row r="176" spans="3:21" ht="13.8" customHeight="1" thickBot="1" x14ac:dyDescent="0.3">
      <c r="C176" s="195">
        <v>2024</v>
      </c>
      <c r="D176" s="333" t="s">
        <v>134</v>
      </c>
      <c r="E176" s="334"/>
      <c r="F176" s="334"/>
      <c r="G176" s="334"/>
      <c r="H176" s="334"/>
      <c r="I176" s="334"/>
      <c r="J176" s="334"/>
      <c r="K176" s="334"/>
      <c r="L176" s="334"/>
      <c r="M176" s="334"/>
      <c r="N176" s="334"/>
      <c r="O176" s="334"/>
      <c r="P176" s="334"/>
      <c r="Q176" s="334"/>
      <c r="R176" s="334"/>
      <c r="S176" s="334"/>
      <c r="T176" s="334"/>
      <c r="U176" s="335"/>
    </row>
    <row r="177" spans="3:21" ht="13.8" customHeight="1" thickBot="1" x14ac:dyDescent="0.3">
      <c r="C177" s="336" t="s">
        <v>12</v>
      </c>
      <c r="D177" s="339" t="s">
        <v>0</v>
      </c>
      <c r="E177" s="340"/>
      <c r="F177" s="340"/>
      <c r="G177" s="341"/>
      <c r="H177" s="339" t="s">
        <v>1</v>
      </c>
      <c r="I177" s="340"/>
      <c r="J177" s="340"/>
      <c r="K177" s="341"/>
      <c r="L177" s="339" t="s">
        <v>2</v>
      </c>
      <c r="M177" s="340"/>
      <c r="N177" s="340"/>
      <c r="O177" s="341"/>
      <c r="P177" s="339" t="s">
        <v>3</v>
      </c>
      <c r="Q177" s="340"/>
      <c r="R177" s="340"/>
      <c r="S177" s="341"/>
      <c r="T177" s="342" t="s">
        <v>4</v>
      </c>
      <c r="U177" s="342" t="s">
        <v>5</v>
      </c>
    </row>
    <row r="178" spans="3:21" ht="13.8" thickBot="1" x14ac:dyDescent="0.3">
      <c r="C178" s="337"/>
      <c r="D178" s="331" t="s">
        <v>6</v>
      </c>
      <c r="E178" s="332"/>
      <c r="F178" s="331" t="s">
        <v>7</v>
      </c>
      <c r="G178" s="332"/>
      <c r="H178" s="331" t="s">
        <v>6</v>
      </c>
      <c r="I178" s="332"/>
      <c r="J178" s="331" t="s">
        <v>7</v>
      </c>
      <c r="K178" s="332"/>
      <c r="L178" s="331" t="s">
        <v>6</v>
      </c>
      <c r="M178" s="332"/>
      <c r="N178" s="331" t="s">
        <v>7</v>
      </c>
      <c r="O178" s="332"/>
      <c r="P178" s="331" t="s">
        <v>6</v>
      </c>
      <c r="Q178" s="332"/>
      <c r="R178" s="331" t="s">
        <v>7</v>
      </c>
      <c r="S178" s="332"/>
      <c r="T178" s="343"/>
      <c r="U178" s="343"/>
    </row>
    <row r="179" spans="3:21" ht="13.8" thickBot="1" x14ac:dyDescent="0.3">
      <c r="C179" s="338"/>
      <c r="D179" s="196" t="s">
        <v>8</v>
      </c>
      <c r="E179" s="196" t="s">
        <v>9</v>
      </c>
      <c r="F179" s="196" t="s">
        <v>8</v>
      </c>
      <c r="G179" s="197" t="s">
        <v>9</v>
      </c>
      <c r="H179" s="196" t="s">
        <v>8</v>
      </c>
      <c r="I179" s="196" t="s">
        <v>9</v>
      </c>
      <c r="J179" s="196" t="s">
        <v>8</v>
      </c>
      <c r="K179" s="196" t="s">
        <v>9</v>
      </c>
      <c r="L179" s="196" t="s">
        <v>8</v>
      </c>
      <c r="M179" s="196" t="s">
        <v>9</v>
      </c>
      <c r="N179" s="196" t="s">
        <v>8</v>
      </c>
      <c r="O179" s="196" t="s">
        <v>9</v>
      </c>
      <c r="P179" s="196" t="s">
        <v>8</v>
      </c>
      <c r="Q179" s="196" t="s">
        <v>9</v>
      </c>
      <c r="R179" s="196" t="s">
        <v>8</v>
      </c>
      <c r="S179" s="196" t="s">
        <v>9</v>
      </c>
      <c r="T179" s="344"/>
      <c r="U179" s="344"/>
    </row>
    <row r="180" spans="3:21" x14ac:dyDescent="0.25">
      <c r="C180" s="198" t="s">
        <v>13</v>
      </c>
      <c r="D180" s="262">
        <v>3285</v>
      </c>
      <c r="E180" s="262">
        <v>9366</v>
      </c>
      <c r="F180" s="262">
        <v>17705</v>
      </c>
      <c r="G180" s="262">
        <v>7415</v>
      </c>
      <c r="H180" s="262">
        <v>9087</v>
      </c>
      <c r="I180" s="262">
        <v>952</v>
      </c>
      <c r="J180" s="262">
        <v>11310</v>
      </c>
      <c r="K180" s="262">
        <v>13761</v>
      </c>
      <c r="L180" s="262">
        <v>7992</v>
      </c>
      <c r="M180" s="262">
        <v>0</v>
      </c>
      <c r="N180" s="262">
        <v>19263</v>
      </c>
      <c r="O180" s="262">
        <v>0</v>
      </c>
      <c r="P180" s="262">
        <v>0</v>
      </c>
      <c r="Q180" s="262">
        <v>0</v>
      </c>
      <c r="R180" s="262">
        <v>0</v>
      </c>
      <c r="S180" s="262">
        <v>0</v>
      </c>
      <c r="T180" s="262">
        <f>SUM(D180:S180)</f>
        <v>100136</v>
      </c>
      <c r="U180" s="262">
        <f>D180+E180+H180+I180+L180+M180+P180+Q180+(2*(F180+G180+J180+K180+N180+O180+R180+S180))</f>
        <v>169590</v>
      </c>
    </row>
    <row r="181" spans="3:21" x14ac:dyDescent="0.25">
      <c r="C181" s="199" t="s">
        <v>14</v>
      </c>
      <c r="D181" s="263">
        <v>34595</v>
      </c>
      <c r="E181" s="263">
        <v>291</v>
      </c>
      <c r="F181" s="263">
        <v>120766</v>
      </c>
      <c r="G181" s="263">
        <v>27499</v>
      </c>
      <c r="H181" s="263">
        <v>23593</v>
      </c>
      <c r="I181" s="263">
        <v>4903</v>
      </c>
      <c r="J181" s="263">
        <v>93698</v>
      </c>
      <c r="K181" s="263">
        <v>32437</v>
      </c>
      <c r="L181" s="263">
        <v>1778</v>
      </c>
      <c r="M181" s="263">
        <v>223</v>
      </c>
      <c r="N181" s="263">
        <v>6669</v>
      </c>
      <c r="O181" s="263">
        <v>307</v>
      </c>
      <c r="P181" s="263">
        <v>834</v>
      </c>
      <c r="Q181" s="263">
        <v>1278</v>
      </c>
      <c r="R181" s="263">
        <v>2789</v>
      </c>
      <c r="S181" s="263">
        <v>17372</v>
      </c>
      <c r="T181" s="263">
        <f t="shared" ref="T181:T184" si="47">SUM(D181:S181)</f>
        <v>369032</v>
      </c>
      <c r="U181" s="263">
        <f t="shared" ref="U181:U185" si="48">D181+E181+H181+I181+L181+M181+P181+Q181+(2*(F181+G181+J181+K181+N181+O181+R181+S181))</f>
        <v>670569</v>
      </c>
    </row>
    <row r="182" spans="3:21" x14ac:dyDescent="0.25">
      <c r="C182" s="199" t="s">
        <v>15</v>
      </c>
      <c r="D182" s="263">
        <v>4324</v>
      </c>
      <c r="E182" s="263">
        <v>4342</v>
      </c>
      <c r="F182" s="263">
        <v>4538</v>
      </c>
      <c r="G182" s="263">
        <v>47548</v>
      </c>
      <c r="H182" s="263">
        <v>4703</v>
      </c>
      <c r="I182" s="263">
        <v>25532</v>
      </c>
      <c r="J182" s="263">
        <v>49891</v>
      </c>
      <c r="K182" s="263">
        <v>675</v>
      </c>
      <c r="L182" s="263">
        <v>97</v>
      </c>
      <c r="M182" s="263">
        <v>1139</v>
      </c>
      <c r="N182" s="263">
        <v>705</v>
      </c>
      <c r="O182" s="263">
        <v>30305</v>
      </c>
      <c r="P182" s="263">
        <v>171</v>
      </c>
      <c r="Q182" s="263">
        <v>0</v>
      </c>
      <c r="R182" s="263">
        <v>259</v>
      </c>
      <c r="S182" s="263">
        <v>0</v>
      </c>
      <c r="T182" s="263">
        <f t="shared" si="47"/>
        <v>174229</v>
      </c>
      <c r="U182" s="263">
        <f t="shared" si="48"/>
        <v>308150</v>
      </c>
    </row>
    <row r="183" spans="3:21" x14ac:dyDescent="0.25">
      <c r="C183" s="199" t="s">
        <v>16</v>
      </c>
      <c r="D183" s="263">
        <v>0</v>
      </c>
      <c r="E183" s="263">
        <v>0</v>
      </c>
      <c r="F183" s="263">
        <v>0</v>
      </c>
      <c r="G183" s="263">
        <v>0</v>
      </c>
      <c r="H183" s="263">
        <v>0</v>
      </c>
      <c r="I183" s="263">
        <v>0</v>
      </c>
      <c r="J183" s="263">
        <v>0</v>
      </c>
      <c r="K183" s="263">
        <v>0</v>
      </c>
      <c r="L183" s="263">
        <v>0</v>
      </c>
      <c r="M183" s="263">
        <v>0</v>
      </c>
      <c r="N183" s="263">
        <v>0</v>
      </c>
      <c r="O183" s="263">
        <v>0</v>
      </c>
      <c r="P183" s="263">
        <v>0</v>
      </c>
      <c r="Q183" s="263">
        <v>0</v>
      </c>
      <c r="R183" s="263">
        <v>0</v>
      </c>
      <c r="S183" s="263">
        <v>0</v>
      </c>
      <c r="T183" s="263">
        <f t="shared" si="47"/>
        <v>0</v>
      </c>
      <c r="U183" s="263">
        <f t="shared" si="48"/>
        <v>0</v>
      </c>
    </row>
    <row r="184" spans="3:21" ht="13.8" thickBot="1" x14ac:dyDescent="0.3">
      <c r="C184" s="199" t="s">
        <v>17</v>
      </c>
      <c r="D184" s="264">
        <v>206</v>
      </c>
      <c r="E184" s="264">
        <v>18</v>
      </c>
      <c r="F184" s="264">
        <v>379</v>
      </c>
      <c r="G184" s="264">
        <v>19</v>
      </c>
      <c r="H184" s="264">
        <v>12</v>
      </c>
      <c r="I184" s="264">
        <v>0</v>
      </c>
      <c r="J184" s="264">
        <v>291</v>
      </c>
      <c r="K184" s="264">
        <v>0</v>
      </c>
      <c r="L184" s="264">
        <v>0</v>
      </c>
      <c r="M184" s="264">
        <v>0</v>
      </c>
      <c r="N184" s="264">
        <v>0</v>
      </c>
      <c r="O184" s="264">
        <v>0</v>
      </c>
      <c r="P184" s="264">
        <v>233</v>
      </c>
      <c r="Q184" s="264">
        <v>43</v>
      </c>
      <c r="R184" s="264">
        <v>950</v>
      </c>
      <c r="S184" s="264">
        <v>63</v>
      </c>
      <c r="T184" s="263">
        <f t="shared" si="47"/>
        <v>2214</v>
      </c>
      <c r="U184" s="263">
        <f t="shared" si="48"/>
        <v>3916</v>
      </c>
    </row>
    <row r="185" spans="3:21" ht="13.8" thickBot="1" x14ac:dyDescent="0.3">
      <c r="C185" s="200" t="s">
        <v>10</v>
      </c>
      <c r="D185" s="201">
        <f>SUM(D180:D184)</f>
        <v>42410</v>
      </c>
      <c r="E185" s="201">
        <f t="shared" ref="E185:S185" si="49">SUM(E180:E184)</f>
        <v>14017</v>
      </c>
      <c r="F185" s="201">
        <f t="shared" si="49"/>
        <v>143388</v>
      </c>
      <c r="G185" s="201">
        <f t="shared" si="49"/>
        <v>82481</v>
      </c>
      <c r="H185" s="201">
        <f t="shared" si="49"/>
        <v>37395</v>
      </c>
      <c r="I185" s="201">
        <f t="shared" si="49"/>
        <v>31387</v>
      </c>
      <c r="J185" s="201">
        <f t="shared" si="49"/>
        <v>155190</v>
      </c>
      <c r="K185" s="201">
        <f t="shared" si="49"/>
        <v>46873</v>
      </c>
      <c r="L185" s="201">
        <f t="shared" si="49"/>
        <v>9867</v>
      </c>
      <c r="M185" s="201">
        <f t="shared" si="49"/>
        <v>1362</v>
      </c>
      <c r="N185" s="201">
        <f t="shared" si="49"/>
        <v>26637</v>
      </c>
      <c r="O185" s="201">
        <f t="shared" si="49"/>
        <v>30612</v>
      </c>
      <c r="P185" s="201">
        <f t="shared" si="49"/>
        <v>1238</v>
      </c>
      <c r="Q185" s="201">
        <f t="shared" si="49"/>
        <v>1321</v>
      </c>
      <c r="R185" s="201">
        <f t="shared" si="49"/>
        <v>3998</v>
      </c>
      <c r="S185" s="201">
        <f t="shared" si="49"/>
        <v>17435</v>
      </c>
      <c r="T185" s="201">
        <f>SUM(D185:S185)</f>
        <v>645611</v>
      </c>
      <c r="U185" s="201">
        <f t="shared" si="48"/>
        <v>1152225</v>
      </c>
    </row>
    <row r="186" spans="3:21" ht="13.8" thickBot="1" x14ac:dyDescent="0.3">
      <c r="C186" s="265"/>
      <c r="D186" s="265"/>
      <c r="E186" s="265"/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</row>
    <row r="187" spans="3:21" ht="13.8" customHeight="1" thickBot="1" x14ac:dyDescent="0.3">
      <c r="C187" s="333" t="s">
        <v>135</v>
      </c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4"/>
      <c r="T187" s="334"/>
      <c r="U187" s="335"/>
    </row>
    <row r="188" spans="3:21" ht="13.8" customHeight="1" thickBot="1" x14ac:dyDescent="0.3">
      <c r="C188" s="336" t="s">
        <v>12</v>
      </c>
      <c r="D188" s="339" t="s">
        <v>0</v>
      </c>
      <c r="E188" s="340"/>
      <c r="F188" s="340"/>
      <c r="G188" s="341"/>
      <c r="H188" s="339" t="s">
        <v>1</v>
      </c>
      <c r="I188" s="340"/>
      <c r="J188" s="340"/>
      <c r="K188" s="341"/>
      <c r="L188" s="339" t="s">
        <v>2</v>
      </c>
      <c r="M188" s="340"/>
      <c r="N188" s="340"/>
      <c r="O188" s="341"/>
      <c r="P188" s="339" t="s">
        <v>3</v>
      </c>
      <c r="Q188" s="340"/>
      <c r="R188" s="340"/>
      <c r="S188" s="341"/>
      <c r="T188" s="342" t="s">
        <v>4</v>
      </c>
      <c r="U188" s="342" t="s">
        <v>5</v>
      </c>
    </row>
    <row r="189" spans="3:21" ht="13.8" thickBot="1" x14ac:dyDescent="0.3">
      <c r="C189" s="337"/>
      <c r="D189" s="331" t="s">
        <v>6</v>
      </c>
      <c r="E189" s="332"/>
      <c r="F189" s="331" t="s">
        <v>7</v>
      </c>
      <c r="G189" s="332"/>
      <c r="H189" s="331" t="s">
        <v>6</v>
      </c>
      <c r="I189" s="332"/>
      <c r="J189" s="331" t="s">
        <v>7</v>
      </c>
      <c r="K189" s="332"/>
      <c r="L189" s="331" t="s">
        <v>6</v>
      </c>
      <c r="M189" s="332"/>
      <c r="N189" s="331" t="s">
        <v>7</v>
      </c>
      <c r="O189" s="332"/>
      <c r="P189" s="331" t="s">
        <v>6</v>
      </c>
      <c r="Q189" s="332"/>
      <c r="R189" s="331" t="s">
        <v>7</v>
      </c>
      <c r="S189" s="332"/>
      <c r="T189" s="343"/>
      <c r="U189" s="343"/>
    </row>
    <row r="190" spans="3:21" ht="13.8" thickBot="1" x14ac:dyDescent="0.3">
      <c r="C190" s="338"/>
      <c r="D190" s="196" t="s">
        <v>8</v>
      </c>
      <c r="E190" s="196" t="s">
        <v>9</v>
      </c>
      <c r="F190" s="196" t="s">
        <v>8</v>
      </c>
      <c r="G190" s="197" t="s">
        <v>9</v>
      </c>
      <c r="H190" s="196" t="s">
        <v>8</v>
      </c>
      <c r="I190" s="196" t="s">
        <v>9</v>
      </c>
      <c r="J190" s="196" t="s">
        <v>8</v>
      </c>
      <c r="K190" s="196" t="s">
        <v>9</v>
      </c>
      <c r="L190" s="196" t="s">
        <v>8</v>
      </c>
      <c r="M190" s="196" t="s">
        <v>9</v>
      </c>
      <c r="N190" s="196" t="s">
        <v>8</v>
      </c>
      <c r="O190" s="196" t="s">
        <v>9</v>
      </c>
      <c r="P190" s="196" t="s">
        <v>8</v>
      </c>
      <c r="Q190" s="196" t="s">
        <v>9</v>
      </c>
      <c r="R190" s="196" t="s">
        <v>8</v>
      </c>
      <c r="S190" s="196" t="s">
        <v>9</v>
      </c>
      <c r="T190" s="344"/>
      <c r="U190" s="344"/>
    </row>
    <row r="191" spans="3:21" x14ac:dyDescent="0.25">
      <c r="C191" s="198" t="s">
        <v>13</v>
      </c>
      <c r="D191" s="262">
        <f>D180-D169</f>
        <v>-504</v>
      </c>
      <c r="E191" s="262">
        <f t="shared" ref="E191:S191" si="50">E180-E169</f>
        <v>2213</v>
      </c>
      <c r="F191" s="262">
        <f t="shared" si="50"/>
        <v>-829</v>
      </c>
      <c r="G191" s="262">
        <f t="shared" si="50"/>
        <v>-782</v>
      </c>
      <c r="H191" s="262">
        <f t="shared" si="50"/>
        <v>-1152</v>
      </c>
      <c r="I191" s="262">
        <f t="shared" si="50"/>
        <v>-1450</v>
      </c>
      <c r="J191" s="262">
        <f t="shared" si="50"/>
        <v>-1316</v>
      </c>
      <c r="K191" s="262">
        <f t="shared" si="50"/>
        <v>-8951</v>
      </c>
      <c r="L191" s="262">
        <f t="shared" si="50"/>
        <v>-2000</v>
      </c>
      <c r="M191" s="262">
        <f t="shared" si="50"/>
        <v>0</v>
      </c>
      <c r="N191" s="262">
        <f t="shared" si="50"/>
        <v>-2208</v>
      </c>
      <c r="O191" s="262">
        <f t="shared" si="50"/>
        <v>-1</v>
      </c>
      <c r="P191" s="262">
        <f t="shared" si="50"/>
        <v>0</v>
      </c>
      <c r="Q191" s="262">
        <f t="shared" si="50"/>
        <v>0</v>
      </c>
      <c r="R191" s="262">
        <f t="shared" si="50"/>
        <v>0</v>
      </c>
      <c r="S191" s="262">
        <f t="shared" si="50"/>
        <v>0</v>
      </c>
      <c r="T191" s="262">
        <f>SUM(D191:S191)</f>
        <v>-16980</v>
      </c>
      <c r="U191" s="262">
        <f>D191+E191+H191+I191+L191+M191+P191+Q191+(2*(F191+G191+J191+K191+N191+O191+R191+S191))</f>
        <v>-31067</v>
      </c>
    </row>
    <row r="192" spans="3:21" x14ac:dyDescent="0.25">
      <c r="C192" s="199" t="s">
        <v>14</v>
      </c>
      <c r="D192" s="263">
        <f t="shared" ref="D192:S196" si="51">D181-D170</f>
        <v>590</v>
      </c>
      <c r="E192" s="263">
        <f t="shared" si="51"/>
        <v>-256</v>
      </c>
      <c r="F192" s="263">
        <f t="shared" si="51"/>
        <v>20494</v>
      </c>
      <c r="G192" s="263">
        <f t="shared" si="51"/>
        <v>4367</v>
      </c>
      <c r="H192" s="263">
        <f t="shared" si="51"/>
        <v>801</v>
      </c>
      <c r="I192" s="263">
        <f t="shared" si="51"/>
        <v>-7464</v>
      </c>
      <c r="J192" s="263">
        <f t="shared" si="51"/>
        <v>25733</v>
      </c>
      <c r="K192" s="263">
        <f t="shared" si="51"/>
        <v>-10146</v>
      </c>
      <c r="L192" s="263">
        <f t="shared" si="51"/>
        <v>283</v>
      </c>
      <c r="M192" s="263">
        <f t="shared" si="51"/>
        <v>-235</v>
      </c>
      <c r="N192" s="263">
        <f t="shared" si="51"/>
        <v>3012</v>
      </c>
      <c r="O192" s="263">
        <f t="shared" si="51"/>
        <v>-882</v>
      </c>
      <c r="P192" s="263">
        <f t="shared" si="51"/>
        <v>-434</v>
      </c>
      <c r="Q192" s="263">
        <f t="shared" si="51"/>
        <v>51</v>
      </c>
      <c r="R192" s="263">
        <f t="shared" si="51"/>
        <v>-1175</v>
      </c>
      <c r="S192" s="263">
        <f t="shared" si="51"/>
        <v>4295</v>
      </c>
      <c r="T192" s="263">
        <f t="shared" ref="T192:T195" si="52">SUM(D192:S192)</f>
        <v>39034</v>
      </c>
      <c r="U192" s="263">
        <f t="shared" ref="U192:U195" si="53">D192+E192+H192+I192+L192+M192+P192+Q192+(2*(F192+G192+J192+K192+N192+O192+R192+S192))</f>
        <v>84732</v>
      </c>
    </row>
    <row r="193" spans="3:21" x14ac:dyDescent="0.25">
      <c r="C193" s="199" t="s">
        <v>15</v>
      </c>
      <c r="D193" s="263">
        <f t="shared" si="51"/>
        <v>18</v>
      </c>
      <c r="E193" s="263">
        <f t="shared" si="51"/>
        <v>2925</v>
      </c>
      <c r="F193" s="263">
        <f t="shared" si="51"/>
        <v>-2547</v>
      </c>
      <c r="G193" s="263">
        <f t="shared" si="51"/>
        <v>763</v>
      </c>
      <c r="H193" s="263">
        <f t="shared" si="51"/>
        <v>561</v>
      </c>
      <c r="I193" s="263">
        <f t="shared" si="51"/>
        <v>22326</v>
      </c>
      <c r="J193" s="263">
        <f t="shared" si="51"/>
        <v>-25990</v>
      </c>
      <c r="K193" s="263">
        <f t="shared" si="51"/>
        <v>-3080</v>
      </c>
      <c r="L193" s="263">
        <f t="shared" si="51"/>
        <v>52</v>
      </c>
      <c r="M193" s="263">
        <f t="shared" si="51"/>
        <v>19</v>
      </c>
      <c r="N193" s="263">
        <f t="shared" si="51"/>
        <v>529</v>
      </c>
      <c r="O193" s="263">
        <f t="shared" si="51"/>
        <v>17652</v>
      </c>
      <c r="P193" s="263">
        <f t="shared" si="51"/>
        <v>24</v>
      </c>
      <c r="Q193" s="263">
        <f t="shared" si="51"/>
        <v>-173</v>
      </c>
      <c r="R193" s="263">
        <f t="shared" si="51"/>
        <v>95</v>
      </c>
      <c r="S193" s="263">
        <f t="shared" si="51"/>
        <v>-357</v>
      </c>
      <c r="T193" s="263">
        <f t="shared" si="52"/>
        <v>12817</v>
      </c>
      <c r="U193" s="263">
        <f t="shared" si="53"/>
        <v>-118</v>
      </c>
    </row>
    <row r="194" spans="3:21" x14ac:dyDescent="0.25">
      <c r="C194" s="199" t="s">
        <v>16</v>
      </c>
      <c r="D194" s="263">
        <f t="shared" si="51"/>
        <v>0</v>
      </c>
      <c r="E194" s="263">
        <f t="shared" si="51"/>
        <v>0</v>
      </c>
      <c r="F194" s="263">
        <f t="shared" si="51"/>
        <v>0</v>
      </c>
      <c r="G194" s="263">
        <f t="shared" si="51"/>
        <v>0</v>
      </c>
      <c r="H194" s="263">
        <f t="shared" si="51"/>
        <v>0</v>
      </c>
      <c r="I194" s="263">
        <f t="shared" si="51"/>
        <v>0</v>
      </c>
      <c r="J194" s="263">
        <f t="shared" si="51"/>
        <v>0</v>
      </c>
      <c r="K194" s="263">
        <f t="shared" si="51"/>
        <v>0</v>
      </c>
      <c r="L194" s="263">
        <f t="shared" si="51"/>
        <v>0</v>
      </c>
      <c r="M194" s="263">
        <f t="shared" si="51"/>
        <v>0</v>
      </c>
      <c r="N194" s="263">
        <f t="shared" si="51"/>
        <v>0</v>
      </c>
      <c r="O194" s="263">
        <f t="shared" si="51"/>
        <v>0</v>
      </c>
      <c r="P194" s="263">
        <f t="shared" si="51"/>
        <v>0</v>
      </c>
      <c r="Q194" s="263">
        <f t="shared" si="51"/>
        <v>0</v>
      </c>
      <c r="R194" s="263">
        <f t="shared" si="51"/>
        <v>0</v>
      </c>
      <c r="S194" s="263">
        <f t="shared" si="51"/>
        <v>0</v>
      </c>
      <c r="T194" s="263">
        <f t="shared" si="52"/>
        <v>0</v>
      </c>
      <c r="U194" s="263">
        <f t="shared" si="53"/>
        <v>0</v>
      </c>
    </row>
    <row r="195" spans="3:21" ht="13.8" thickBot="1" x14ac:dyDescent="0.3">
      <c r="C195" s="199" t="s">
        <v>17</v>
      </c>
      <c r="D195" s="264">
        <f t="shared" si="51"/>
        <v>20</v>
      </c>
      <c r="E195" s="264">
        <f t="shared" si="51"/>
        <v>18</v>
      </c>
      <c r="F195" s="264">
        <f t="shared" si="51"/>
        <v>-114</v>
      </c>
      <c r="G195" s="264">
        <f t="shared" si="51"/>
        <v>19</v>
      </c>
      <c r="H195" s="264">
        <f t="shared" si="51"/>
        <v>-10</v>
      </c>
      <c r="I195" s="264">
        <f t="shared" si="51"/>
        <v>0</v>
      </c>
      <c r="J195" s="264">
        <f t="shared" si="51"/>
        <v>-1</v>
      </c>
      <c r="K195" s="264">
        <f t="shared" si="51"/>
        <v>0</v>
      </c>
      <c r="L195" s="264">
        <f t="shared" si="51"/>
        <v>0</v>
      </c>
      <c r="M195" s="264">
        <f t="shared" si="51"/>
        <v>0</v>
      </c>
      <c r="N195" s="264">
        <f t="shared" si="51"/>
        <v>0</v>
      </c>
      <c r="O195" s="264">
        <f t="shared" si="51"/>
        <v>0</v>
      </c>
      <c r="P195" s="264">
        <f t="shared" si="51"/>
        <v>29</v>
      </c>
      <c r="Q195" s="264">
        <f t="shared" si="51"/>
        <v>8</v>
      </c>
      <c r="R195" s="264">
        <f t="shared" si="51"/>
        <v>204</v>
      </c>
      <c r="S195" s="264">
        <f t="shared" si="51"/>
        <v>9</v>
      </c>
      <c r="T195" s="263">
        <f t="shared" si="52"/>
        <v>182</v>
      </c>
      <c r="U195" s="263">
        <f t="shared" si="53"/>
        <v>299</v>
      </c>
    </row>
    <row r="196" spans="3:21" ht="13.8" thickBot="1" x14ac:dyDescent="0.3">
      <c r="C196" s="200" t="s">
        <v>10</v>
      </c>
      <c r="D196" s="201">
        <f>D185-D174</f>
        <v>124</v>
      </c>
      <c r="E196" s="201">
        <f t="shared" si="51"/>
        <v>4900</v>
      </c>
      <c r="F196" s="201">
        <f t="shared" si="51"/>
        <v>17004</v>
      </c>
      <c r="G196" s="201">
        <f t="shared" si="51"/>
        <v>4367</v>
      </c>
      <c r="H196" s="201">
        <f t="shared" si="51"/>
        <v>200</v>
      </c>
      <c r="I196" s="201">
        <f t="shared" si="51"/>
        <v>13412</v>
      </c>
      <c r="J196" s="201">
        <f t="shared" si="51"/>
        <v>-1574</v>
      </c>
      <c r="K196" s="201">
        <f t="shared" si="51"/>
        <v>-22177</v>
      </c>
      <c r="L196" s="201">
        <f t="shared" si="51"/>
        <v>-1665</v>
      </c>
      <c r="M196" s="201">
        <f t="shared" si="51"/>
        <v>-216</v>
      </c>
      <c r="N196" s="201">
        <f t="shared" si="51"/>
        <v>1333</v>
      </c>
      <c r="O196" s="201">
        <f t="shared" si="51"/>
        <v>16769</v>
      </c>
      <c r="P196" s="201">
        <f t="shared" si="51"/>
        <v>-381</v>
      </c>
      <c r="Q196" s="201">
        <f t="shared" si="51"/>
        <v>-114</v>
      </c>
      <c r="R196" s="201">
        <f t="shared" si="51"/>
        <v>-876</v>
      </c>
      <c r="S196" s="201">
        <f t="shared" si="51"/>
        <v>3947</v>
      </c>
      <c r="T196" s="201">
        <f t="shared" ref="T196:U196" si="54">T185-T174</f>
        <v>35053</v>
      </c>
      <c r="U196" s="201">
        <f t="shared" si="54"/>
        <v>53846</v>
      </c>
    </row>
    <row r="197" spans="3:21" ht="13.8" thickBot="1" x14ac:dyDescent="0.3">
      <c r="C197" s="265"/>
      <c r="D197" s="265"/>
      <c r="E197" s="265"/>
      <c r="F197" s="265"/>
      <c r="G197" s="265"/>
      <c r="H197" s="265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</row>
    <row r="198" spans="3:21" ht="13.8" customHeight="1" thickBot="1" x14ac:dyDescent="0.3">
      <c r="C198" s="333" t="s">
        <v>136</v>
      </c>
      <c r="D198" s="334"/>
      <c r="E198" s="334"/>
      <c r="F198" s="334"/>
      <c r="G198" s="334"/>
      <c r="H198" s="334"/>
      <c r="I198" s="334"/>
      <c r="J198" s="334"/>
      <c r="K198" s="334"/>
      <c r="L198" s="334"/>
      <c r="M198" s="334"/>
      <c r="N198" s="334"/>
      <c r="O198" s="334"/>
      <c r="P198" s="334"/>
      <c r="Q198" s="334"/>
      <c r="R198" s="334"/>
      <c r="S198" s="334"/>
      <c r="T198" s="334"/>
      <c r="U198" s="335"/>
    </row>
    <row r="199" spans="3:21" ht="13.8" customHeight="1" thickBot="1" x14ac:dyDescent="0.3">
      <c r="C199" s="336" t="s">
        <v>12</v>
      </c>
      <c r="D199" s="339" t="s">
        <v>0</v>
      </c>
      <c r="E199" s="340"/>
      <c r="F199" s="340"/>
      <c r="G199" s="341"/>
      <c r="H199" s="339" t="s">
        <v>1</v>
      </c>
      <c r="I199" s="340"/>
      <c r="J199" s="340"/>
      <c r="K199" s="341"/>
      <c r="L199" s="339" t="s">
        <v>2</v>
      </c>
      <c r="M199" s="340"/>
      <c r="N199" s="340"/>
      <c r="O199" s="341"/>
      <c r="P199" s="339" t="s">
        <v>3</v>
      </c>
      <c r="Q199" s="340"/>
      <c r="R199" s="340"/>
      <c r="S199" s="341"/>
      <c r="T199" s="342" t="s">
        <v>4</v>
      </c>
      <c r="U199" s="342" t="s">
        <v>5</v>
      </c>
    </row>
    <row r="200" spans="3:21" ht="13.8" thickBot="1" x14ac:dyDescent="0.3">
      <c r="C200" s="337"/>
      <c r="D200" s="331" t="s">
        <v>6</v>
      </c>
      <c r="E200" s="332"/>
      <c r="F200" s="331" t="s">
        <v>7</v>
      </c>
      <c r="G200" s="332"/>
      <c r="H200" s="331" t="s">
        <v>6</v>
      </c>
      <c r="I200" s="332"/>
      <c r="J200" s="331" t="s">
        <v>7</v>
      </c>
      <c r="K200" s="332"/>
      <c r="L200" s="331" t="s">
        <v>6</v>
      </c>
      <c r="M200" s="332"/>
      <c r="N200" s="331" t="s">
        <v>7</v>
      </c>
      <c r="O200" s="332"/>
      <c r="P200" s="331" t="s">
        <v>6</v>
      </c>
      <c r="Q200" s="332"/>
      <c r="R200" s="331" t="s">
        <v>7</v>
      </c>
      <c r="S200" s="332"/>
      <c r="T200" s="343"/>
      <c r="U200" s="343"/>
    </row>
    <row r="201" spans="3:21" ht="13.8" thickBot="1" x14ac:dyDescent="0.3">
      <c r="C201" s="338"/>
      <c r="D201" s="196" t="s">
        <v>8</v>
      </c>
      <c r="E201" s="196" t="s">
        <v>9</v>
      </c>
      <c r="F201" s="196" t="s">
        <v>8</v>
      </c>
      <c r="G201" s="197" t="s">
        <v>9</v>
      </c>
      <c r="H201" s="196" t="s">
        <v>8</v>
      </c>
      <c r="I201" s="196" t="s">
        <v>9</v>
      </c>
      <c r="J201" s="196" t="s">
        <v>8</v>
      </c>
      <c r="K201" s="196" t="s">
        <v>9</v>
      </c>
      <c r="L201" s="196" t="s">
        <v>8</v>
      </c>
      <c r="M201" s="196" t="s">
        <v>9</v>
      </c>
      <c r="N201" s="196" t="s">
        <v>8</v>
      </c>
      <c r="O201" s="196" t="s">
        <v>9</v>
      </c>
      <c r="P201" s="196" t="s">
        <v>8</v>
      </c>
      <c r="Q201" s="196" t="s">
        <v>9</v>
      </c>
      <c r="R201" s="196" t="s">
        <v>8</v>
      </c>
      <c r="S201" s="196" t="s">
        <v>9</v>
      </c>
      <c r="T201" s="344"/>
      <c r="U201" s="344"/>
    </row>
    <row r="202" spans="3:21" ht="13.8" thickBot="1" x14ac:dyDescent="0.3">
      <c r="C202" s="198" t="s">
        <v>13</v>
      </c>
      <c r="D202" s="266">
        <f>+D191/D169</f>
        <v>-0.1330166270783848</v>
      </c>
      <c r="E202" s="266">
        <f t="shared" ref="E202:L202" si="55">+E191/E169</f>
        <v>0.30938067943520203</v>
      </c>
      <c r="F202" s="266">
        <f t="shared" si="55"/>
        <v>-4.4728606884644438E-2</v>
      </c>
      <c r="G202" s="266">
        <f t="shared" si="55"/>
        <v>-9.5400756374283274E-2</v>
      </c>
      <c r="H202" s="266">
        <f t="shared" si="55"/>
        <v>-0.11251098740111339</v>
      </c>
      <c r="I202" s="266">
        <f t="shared" si="55"/>
        <v>-0.60366361365528731</v>
      </c>
      <c r="J202" s="266">
        <f t="shared" si="55"/>
        <v>-0.10422936797085379</v>
      </c>
      <c r="K202" s="266">
        <f t="shared" si="55"/>
        <v>-0.39410884114124689</v>
      </c>
      <c r="L202" s="266">
        <f t="shared" si="55"/>
        <v>-0.20016012810248199</v>
      </c>
      <c r="M202" s="266"/>
      <c r="N202" s="266">
        <f t="shared" ref="N202" si="56">+N191/N169</f>
        <v>-0.10283638395975968</v>
      </c>
      <c r="O202" s="266"/>
      <c r="P202" s="266"/>
      <c r="Q202" s="266"/>
      <c r="R202" s="266"/>
      <c r="S202" s="266"/>
      <c r="T202" s="266">
        <f>+T191/T169</f>
        <v>-0.14498445985177089</v>
      </c>
      <c r="U202" s="266">
        <f>+U191/U169</f>
        <v>-0.15482639529146752</v>
      </c>
    </row>
    <row r="203" spans="3:21" ht="13.8" thickBot="1" x14ac:dyDescent="0.3">
      <c r="C203" s="199" t="s">
        <v>14</v>
      </c>
      <c r="D203" s="266">
        <f t="shared" ref="D203:U206" si="57">+D192/D170</f>
        <v>1.7350389648581092E-2</v>
      </c>
      <c r="E203" s="266">
        <f t="shared" si="57"/>
        <v>-0.4680073126142596</v>
      </c>
      <c r="F203" s="266">
        <f t="shared" si="57"/>
        <v>0.2043840753151428</v>
      </c>
      <c r="G203" s="266">
        <f t="shared" si="57"/>
        <v>0.18878609718139375</v>
      </c>
      <c r="H203" s="266">
        <f t="shared" si="57"/>
        <v>3.5143910143910141E-2</v>
      </c>
      <c r="I203" s="266">
        <f t="shared" si="57"/>
        <v>-0.60354168351257376</v>
      </c>
      <c r="J203" s="266">
        <f t="shared" si="57"/>
        <v>0.3786213492238652</v>
      </c>
      <c r="K203" s="266">
        <f t="shared" si="57"/>
        <v>-0.23826409600075146</v>
      </c>
      <c r="L203" s="266">
        <f t="shared" si="57"/>
        <v>0.18929765886287625</v>
      </c>
      <c r="M203" s="266">
        <f t="shared" si="57"/>
        <v>-0.51310043668122274</v>
      </c>
      <c r="N203" s="266">
        <f t="shared" si="57"/>
        <v>0.82362592288761283</v>
      </c>
      <c r="O203" s="266">
        <f t="shared" si="57"/>
        <v>-0.74179983179142139</v>
      </c>
      <c r="P203" s="266">
        <f t="shared" si="57"/>
        <v>-0.3422712933753943</v>
      </c>
      <c r="Q203" s="266">
        <f t="shared" si="57"/>
        <v>4.1564792176039117E-2</v>
      </c>
      <c r="R203" s="266">
        <f t="shared" si="57"/>
        <v>-0.2964177598385469</v>
      </c>
      <c r="S203" s="266">
        <f t="shared" si="57"/>
        <v>0.32843924447503248</v>
      </c>
      <c r="T203" s="267">
        <f t="shared" si="57"/>
        <v>0.11828556536706283</v>
      </c>
      <c r="U203" s="267">
        <f t="shared" si="57"/>
        <v>0.1446340876387118</v>
      </c>
    </row>
    <row r="204" spans="3:21" ht="13.8" thickBot="1" x14ac:dyDescent="0.3">
      <c r="C204" s="199" t="s">
        <v>15</v>
      </c>
      <c r="D204" s="266">
        <f t="shared" si="57"/>
        <v>4.1802136553646075E-3</v>
      </c>
      <c r="E204" s="266">
        <f t="shared" si="57"/>
        <v>2.0642201834862384</v>
      </c>
      <c r="F204" s="266">
        <f t="shared" si="57"/>
        <v>-0.35949188426252648</v>
      </c>
      <c r="G204" s="266">
        <f t="shared" si="57"/>
        <v>1.6308645933525701E-2</v>
      </c>
      <c r="H204" s="266">
        <f t="shared" si="57"/>
        <v>0.13544181554804444</v>
      </c>
      <c r="I204" s="266">
        <f t="shared" si="57"/>
        <v>6.9638178415470993</v>
      </c>
      <c r="J204" s="266">
        <f t="shared" si="57"/>
        <v>-0.34250998273612632</v>
      </c>
      <c r="K204" s="266">
        <f t="shared" si="57"/>
        <v>-0.82023968042609852</v>
      </c>
      <c r="L204" s="266">
        <f t="shared" si="57"/>
        <v>1.1555555555555554</v>
      </c>
      <c r="M204" s="266">
        <f t="shared" si="57"/>
        <v>1.6964285714285713E-2</v>
      </c>
      <c r="N204" s="266">
        <f t="shared" si="57"/>
        <v>3.0056818181818183</v>
      </c>
      <c r="O204" s="266">
        <f t="shared" si="57"/>
        <v>1.3950841697621117</v>
      </c>
      <c r="P204" s="266">
        <f t="shared" si="57"/>
        <v>0.16326530612244897</v>
      </c>
      <c r="Q204" s="266">
        <f t="shared" si="57"/>
        <v>-1</v>
      </c>
      <c r="R204" s="266">
        <f t="shared" si="57"/>
        <v>0.57926829268292679</v>
      </c>
      <c r="S204" s="266">
        <f t="shared" si="57"/>
        <v>-1</v>
      </c>
      <c r="T204" s="267">
        <f t="shared" si="57"/>
        <v>7.9405496493445346E-2</v>
      </c>
      <c r="U204" s="267">
        <f t="shared" si="57"/>
        <v>-3.8278381148870461E-4</v>
      </c>
    </row>
    <row r="205" spans="3:21" ht="13.8" thickBot="1" x14ac:dyDescent="0.3">
      <c r="C205" s="199" t="s">
        <v>16</v>
      </c>
      <c r="D205" s="266"/>
      <c r="E205" s="266"/>
      <c r="F205" s="266"/>
      <c r="G205" s="266"/>
      <c r="H205" s="266"/>
      <c r="I205" s="266"/>
      <c r="J205" s="266"/>
      <c r="K205" s="266"/>
      <c r="L205" s="266"/>
      <c r="M205" s="266"/>
      <c r="N205" s="266"/>
      <c r="O205" s="266"/>
      <c r="P205" s="266" t="e">
        <f t="shared" si="57"/>
        <v>#DIV/0!</v>
      </c>
      <c r="Q205" s="266" t="e">
        <f t="shared" si="57"/>
        <v>#DIV/0!</v>
      </c>
      <c r="R205" s="266"/>
      <c r="S205" s="266"/>
      <c r="T205" s="267" t="e">
        <f t="shared" si="57"/>
        <v>#DIV/0!</v>
      </c>
      <c r="U205" s="267" t="e">
        <f t="shared" si="57"/>
        <v>#DIV/0!</v>
      </c>
    </row>
    <row r="206" spans="3:21" ht="13.8" thickBot="1" x14ac:dyDescent="0.3">
      <c r="C206" s="199" t="s">
        <v>17</v>
      </c>
      <c r="D206" s="266">
        <f t="shared" ref="D206" si="58">+D195/D173</f>
        <v>0.10752688172043011</v>
      </c>
      <c r="E206" s="266"/>
      <c r="F206" s="266">
        <f t="shared" ref="F206:H206" si="59">+F195/F173</f>
        <v>-0.23123732251521298</v>
      </c>
      <c r="G206" s="266" t="e">
        <f t="shared" si="59"/>
        <v>#DIV/0!</v>
      </c>
      <c r="H206" s="266">
        <f t="shared" si="59"/>
        <v>-0.45454545454545453</v>
      </c>
      <c r="I206" s="266"/>
      <c r="J206" s="266">
        <f t="shared" ref="J206" si="60">+J195/J173</f>
        <v>-3.4246575342465752E-3</v>
      </c>
      <c r="K206" s="266"/>
      <c r="L206" s="266"/>
      <c r="M206" s="266"/>
      <c r="N206" s="266"/>
      <c r="O206" s="266"/>
      <c r="P206" s="266">
        <f t="shared" si="57"/>
        <v>0.14215686274509803</v>
      </c>
      <c r="Q206" s="266">
        <f t="shared" si="57"/>
        <v>0.22857142857142856</v>
      </c>
      <c r="R206" s="266">
        <f t="shared" si="57"/>
        <v>0.27345844504021449</v>
      </c>
      <c r="S206" s="266">
        <f t="shared" si="57"/>
        <v>0.16666666666666666</v>
      </c>
      <c r="T206" s="268">
        <f t="shared" si="57"/>
        <v>8.9566929133858261E-2</v>
      </c>
      <c r="U206" s="268">
        <f t="shared" si="57"/>
        <v>8.2665192148189112E-2</v>
      </c>
    </row>
    <row r="207" spans="3:21" ht="13.8" thickBot="1" x14ac:dyDescent="0.3">
      <c r="C207" s="200" t="s">
        <v>10</v>
      </c>
      <c r="D207" s="202">
        <f>+D196/D174</f>
        <v>2.9324126188336563E-3</v>
      </c>
      <c r="E207" s="202">
        <f t="shared" ref="E207:U207" si="61">+E196/E174</f>
        <v>0.53745749698365686</v>
      </c>
      <c r="F207" s="202">
        <f t="shared" si="61"/>
        <v>0.13454234713254842</v>
      </c>
      <c r="G207" s="202">
        <f t="shared" si="61"/>
        <v>5.5905471490385848E-2</v>
      </c>
      <c r="H207" s="202">
        <f t="shared" si="61"/>
        <v>5.3770668100551148E-3</v>
      </c>
      <c r="I207" s="202">
        <f t="shared" si="61"/>
        <v>0.74614742698191938</v>
      </c>
      <c r="J207" s="202">
        <f t="shared" si="61"/>
        <v>-1.0040570539154397E-2</v>
      </c>
      <c r="K207" s="202">
        <f t="shared" si="61"/>
        <v>-0.32117306299782766</v>
      </c>
      <c r="L207" s="202">
        <f t="shared" si="61"/>
        <v>-0.14438085327783559</v>
      </c>
      <c r="M207" s="202">
        <f t="shared" si="61"/>
        <v>-0.13688212927756654</v>
      </c>
      <c r="N207" s="202">
        <f t="shared" si="61"/>
        <v>5.2679418273790704E-2</v>
      </c>
      <c r="O207" s="202">
        <f t="shared" si="61"/>
        <v>1.2113703676948637</v>
      </c>
      <c r="P207" s="202">
        <f t="shared" si="61"/>
        <v>-0.23533045089561458</v>
      </c>
      <c r="Q207" s="202">
        <f t="shared" si="61"/>
        <v>-7.9442508710801399E-2</v>
      </c>
      <c r="R207" s="202">
        <f t="shared" si="61"/>
        <v>-0.1797291752154288</v>
      </c>
      <c r="S207" s="202">
        <f t="shared" si="61"/>
        <v>0.29263048635824435</v>
      </c>
      <c r="T207" s="202">
        <f t="shared" si="61"/>
        <v>5.7411417097147199E-2</v>
      </c>
      <c r="U207" s="202">
        <f t="shared" si="61"/>
        <v>4.9023151389456641E-2</v>
      </c>
    </row>
    <row r="210" spans="3:23" x14ac:dyDescent="0.25">
      <c r="C210" s="293" t="s">
        <v>19</v>
      </c>
      <c r="D210" s="294"/>
      <c r="E210" s="294"/>
      <c r="F210" s="294"/>
      <c r="G210" s="294"/>
      <c r="H210" s="65">
        <f>+(D248+F248+H248+J248)/(+D226+F226+H226+J226)</f>
        <v>0.10895130450839648</v>
      </c>
      <c r="I210" s="265"/>
      <c r="J210" s="322" t="s">
        <v>45</v>
      </c>
      <c r="K210" s="323"/>
      <c r="L210" s="323"/>
      <c r="M210" s="323"/>
      <c r="N210" s="323"/>
      <c r="O210" s="323"/>
      <c r="P210" s="323"/>
      <c r="Q210" s="323"/>
      <c r="R210" s="323"/>
      <c r="S210" s="323"/>
      <c r="T210" s="323"/>
      <c r="U210" s="324"/>
    </row>
    <row r="211" spans="3:23" x14ac:dyDescent="0.25">
      <c r="C211" s="295" t="s">
        <v>20</v>
      </c>
      <c r="D211" s="296"/>
      <c r="E211" s="296"/>
      <c r="F211" s="296"/>
      <c r="G211" s="296"/>
      <c r="H211" s="66">
        <f>+((D248+H248)+2*(F248+J248))/((D226+H226)+2*(F226+J226))</f>
        <v>0.12201556750898551</v>
      </c>
      <c r="I211" s="265"/>
      <c r="J211" s="325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7"/>
    </row>
    <row r="212" spans="3:23" x14ac:dyDescent="0.25">
      <c r="C212" s="297" t="s">
        <v>21</v>
      </c>
      <c r="D212" s="298"/>
      <c r="E212" s="298"/>
      <c r="F212" s="298"/>
      <c r="G212" s="298"/>
      <c r="H212" s="67">
        <f>+(E248+G248+I248+K248+M248+O248+Q248+S248)/+(E226+G226+I226+K226+M226+O226+Q226+S226)</f>
        <v>9.0171132116416263E-3</v>
      </c>
      <c r="I212" s="265"/>
      <c r="J212" s="325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7"/>
    </row>
    <row r="213" spans="3:23" x14ac:dyDescent="0.25">
      <c r="C213" s="295" t="s">
        <v>18</v>
      </c>
      <c r="D213" s="296"/>
      <c r="E213" s="296"/>
      <c r="F213" s="296"/>
      <c r="G213" s="296"/>
      <c r="H213" s="66">
        <f>+(L248+M248+N248+O248)/+(L226+M226+N226+O226)</f>
        <v>0.15555937446296614</v>
      </c>
      <c r="I213" s="265"/>
      <c r="J213" s="322" t="s">
        <v>124</v>
      </c>
      <c r="K213" s="323"/>
      <c r="L213" s="323"/>
      <c r="M213" s="323"/>
      <c r="N213" s="323"/>
      <c r="O213" s="323"/>
      <c r="P213" s="323"/>
      <c r="Q213" s="323"/>
      <c r="R213" s="323"/>
      <c r="S213" s="323"/>
      <c r="T213" s="323"/>
      <c r="U213" s="324"/>
    </row>
    <row r="214" spans="3:23" x14ac:dyDescent="0.25">
      <c r="C214" s="295" t="s">
        <v>23</v>
      </c>
      <c r="D214" s="68"/>
      <c r="E214" s="68"/>
      <c r="F214" s="68"/>
      <c r="G214" s="68"/>
      <c r="H214" s="66">
        <f>+(P248+Q248+R248+S248)/(P226+Q226+R226+S226)</f>
        <v>6.7088669469156318E-3</v>
      </c>
      <c r="I214" s="265"/>
      <c r="J214" s="325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7"/>
    </row>
    <row r="215" spans="3:23" x14ac:dyDescent="0.25">
      <c r="C215" s="299" t="s">
        <v>22</v>
      </c>
      <c r="D215" s="300"/>
      <c r="E215" s="300"/>
      <c r="F215" s="300"/>
      <c r="G215" s="300"/>
      <c r="H215" s="69">
        <f>+U248/U226</f>
        <v>7.022622844745377E-2</v>
      </c>
      <c r="I215" s="265"/>
      <c r="J215" s="328"/>
      <c r="K215" s="329"/>
      <c r="L215" s="329"/>
      <c r="M215" s="329"/>
      <c r="N215" s="329"/>
      <c r="O215" s="329"/>
      <c r="P215" s="329"/>
      <c r="Q215" s="329"/>
      <c r="R215" s="329"/>
      <c r="S215" s="329"/>
      <c r="T215" s="329"/>
      <c r="U215" s="330"/>
    </row>
    <row r="216" spans="3:23" ht="13.8" thickBot="1" x14ac:dyDescent="0.3">
      <c r="C216" s="265"/>
      <c r="D216" s="265"/>
      <c r="E216" s="265"/>
      <c r="F216" s="265"/>
      <c r="G216" s="265"/>
      <c r="H216" s="265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</row>
    <row r="217" spans="3:23" ht="13.8" thickBot="1" x14ac:dyDescent="0.3">
      <c r="C217" s="70">
        <v>2023</v>
      </c>
      <c r="D217" s="308" t="s">
        <v>116</v>
      </c>
      <c r="E217" s="309"/>
      <c r="F217" s="309"/>
      <c r="G217" s="309"/>
      <c r="H217" s="309"/>
      <c r="I217" s="309"/>
      <c r="J217" s="309"/>
      <c r="K217" s="309"/>
      <c r="L217" s="309"/>
      <c r="M217" s="309"/>
      <c r="N217" s="309"/>
      <c r="O217" s="309"/>
      <c r="P217" s="309"/>
      <c r="Q217" s="309"/>
      <c r="R217" s="309"/>
      <c r="S217" s="309"/>
      <c r="T217" s="309"/>
      <c r="U217" s="310"/>
    </row>
    <row r="218" spans="3:23" ht="13.8" thickBot="1" x14ac:dyDescent="0.3">
      <c r="C218" s="311" t="s">
        <v>12</v>
      </c>
      <c r="D218" s="313" t="s">
        <v>0</v>
      </c>
      <c r="E218" s="314"/>
      <c r="F218" s="314"/>
      <c r="G218" s="315"/>
      <c r="H218" s="316" t="s">
        <v>1</v>
      </c>
      <c r="I218" s="317"/>
      <c r="J218" s="317"/>
      <c r="K218" s="318"/>
      <c r="L218" s="316" t="s">
        <v>2</v>
      </c>
      <c r="M218" s="317"/>
      <c r="N218" s="317"/>
      <c r="O218" s="318"/>
      <c r="P218" s="316" t="s">
        <v>3</v>
      </c>
      <c r="Q218" s="317"/>
      <c r="R218" s="317"/>
      <c r="S218" s="318"/>
      <c r="T218" s="319" t="s">
        <v>4</v>
      </c>
      <c r="U218" s="319" t="s">
        <v>5</v>
      </c>
    </row>
    <row r="219" spans="3:23" ht="13.8" thickBot="1" x14ac:dyDescent="0.3">
      <c r="C219" s="311"/>
      <c r="D219" s="306" t="s">
        <v>6</v>
      </c>
      <c r="E219" s="307"/>
      <c r="F219" s="306" t="s">
        <v>7</v>
      </c>
      <c r="G219" s="307"/>
      <c r="H219" s="306" t="s">
        <v>6</v>
      </c>
      <c r="I219" s="307"/>
      <c r="J219" s="306" t="s">
        <v>7</v>
      </c>
      <c r="K219" s="307"/>
      <c r="L219" s="306" t="s">
        <v>6</v>
      </c>
      <c r="M219" s="307"/>
      <c r="N219" s="306" t="s">
        <v>7</v>
      </c>
      <c r="O219" s="307"/>
      <c r="P219" s="306" t="s">
        <v>6</v>
      </c>
      <c r="Q219" s="307"/>
      <c r="R219" s="306" t="s">
        <v>7</v>
      </c>
      <c r="S219" s="307"/>
      <c r="T219" s="320"/>
      <c r="U219" s="320"/>
    </row>
    <row r="220" spans="3:23" ht="13.8" thickBot="1" x14ac:dyDescent="0.3">
      <c r="C220" s="312"/>
      <c r="D220" s="71" t="s">
        <v>8</v>
      </c>
      <c r="E220" s="71" t="s">
        <v>9</v>
      </c>
      <c r="F220" s="71" t="s">
        <v>8</v>
      </c>
      <c r="G220" s="72" t="s">
        <v>9</v>
      </c>
      <c r="H220" s="71" t="s">
        <v>8</v>
      </c>
      <c r="I220" s="71" t="s">
        <v>9</v>
      </c>
      <c r="J220" s="71" t="s">
        <v>8</v>
      </c>
      <c r="K220" s="71" t="s">
        <v>9</v>
      </c>
      <c r="L220" s="71" t="s">
        <v>8</v>
      </c>
      <c r="M220" s="71" t="s">
        <v>9</v>
      </c>
      <c r="N220" s="71" t="s">
        <v>8</v>
      </c>
      <c r="O220" s="71" t="s">
        <v>9</v>
      </c>
      <c r="P220" s="71" t="s">
        <v>8</v>
      </c>
      <c r="Q220" s="71" t="s">
        <v>9</v>
      </c>
      <c r="R220" s="71" t="s">
        <v>8</v>
      </c>
      <c r="S220" s="71" t="s">
        <v>9</v>
      </c>
      <c r="T220" s="321"/>
      <c r="U220" s="321"/>
      <c r="W220" s="301"/>
    </row>
    <row r="221" spans="3:23" x14ac:dyDescent="0.25">
      <c r="C221" s="73" t="s">
        <v>13</v>
      </c>
      <c r="D221" s="302">
        <f>D13+D65+D117+D169</f>
        <v>15934</v>
      </c>
      <c r="E221" s="302">
        <f t="shared" ref="E221:U221" si="62">E13+E65+E117+E169</f>
        <v>28910</v>
      </c>
      <c r="F221" s="302">
        <f t="shared" si="62"/>
        <v>73478</v>
      </c>
      <c r="G221" s="302">
        <f t="shared" si="62"/>
        <v>29609</v>
      </c>
      <c r="H221" s="302">
        <f t="shared" si="62"/>
        <v>36884</v>
      </c>
      <c r="I221" s="302">
        <f t="shared" si="62"/>
        <v>8343</v>
      </c>
      <c r="J221" s="302">
        <f t="shared" si="62"/>
        <v>47046</v>
      </c>
      <c r="K221" s="302">
        <f t="shared" si="62"/>
        <v>90073</v>
      </c>
      <c r="L221" s="302">
        <f t="shared" si="62"/>
        <v>38499</v>
      </c>
      <c r="M221" s="302">
        <f t="shared" si="62"/>
        <v>5</v>
      </c>
      <c r="N221" s="302">
        <f t="shared" si="62"/>
        <v>77010</v>
      </c>
      <c r="O221" s="302">
        <f t="shared" si="62"/>
        <v>2</v>
      </c>
      <c r="P221" s="302">
        <f t="shared" si="62"/>
        <v>2</v>
      </c>
      <c r="Q221" s="302">
        <f t="shared" si="62"/>
        <v>0</v>
      </c>
      <c r="R221" s="302">
        <f t="shared" si="62"/>
        <v>0</v>
      </c>
      <c r="S221" s="302">
        <f t="shared" si="62"/>
        <v>0</v>
      </c>
      <c r="T221" s="262">
        <f t="shared" si="62"/>
        <v>445795</v>
      </c>
      <c r="U221" s="262">
        <f t="shared" si="62"/>
        <v>763013</v>
      </c>
      <c r="W221" s="301"/>
    </row>
    <row r="222" spans="3:23" x14ac:dyDescent="0.25">
      <c r="C222" s="74" t="s">
        <v>14</v>
      </c>
      <c r="D222" s="263">
        <f t="shared" ref="D222:U225" si="63">D14+D66+D118+D170</f>
        <v>132969</v>
      </c>
      <c r="E222" s="263">
        <f t="shared" si="63"/>
        <v>5792</v>
      </c>
      <c r="F222" s="263">
        <f t="shared" si="63"/>
        <v>378732</v>
      </c>
      <c r="G222" s="263">
        <f t="shared" si="63"/>
        <v>86952</v>
      </c>
      <c r="H222" s="263">
        <f t="shared" si="63"/>
        <v>85226</v>
      </c>
      <c r="I222" s="263">
        <f t="shared" si="63"/>
        <v>47669</v>
      </c>
      <c r="J222" s="263">
        <f t="shared" si="63"/>
        <v>272287</v>
      </c>
      <c r="K222" s="263">
        <f t="shared" si="63"/>
        <v>144526</v>
      </c>
      <c r="L222" s="263">
        <f t="shared" si="63"/>
        <v>6138</v>
      </c>
      <c r="M222" s="263">
        <f t="shared" si="63"/>
        <v>2226</v>
      </c>
      <c r="N222" s="263">
        <f t="shared" si="63"/>
        <v>19016</v>
      </c>
      <c r="O222" s="263">
        <f t="shared" si="63"/>
        <v>3659</v>
      </c>
      <c r="P222" s="263">
        <f t="shared" si="63"/>
        <v>6023</v>
      </c>
      <c r="Q222" s="263">
        <f t="shared" si="63"/>
        <v>2852</v>
      </c>
      <c r="R222" s="263">
        <f t="shared" si="63"/>
        <v>17749</v>
      </c>
      <c r="S222" s="263">
        <f t="shared" si="63"/>
        <v>45506</v>
      </c>
      <c r="T222" s="263">
        <f t="shared" si="63"/>
        <v>1257322</v>
      </c>
      <c r="U222" s="263">
        <f t="shared" si="63"/>
        <v>2225749</v>
      </c>
    </row>
    <row r="223" spans="3:23" x14ac:dyDescent="0.25">
      <c r="C223" s="75" t="s">
        <v>15</v>
      </c>
      <c r="D223" s="263">
        <f t="shared" si="63"/>
        <v>17201</v>
      </c>
      <c r="E223" s="263">
        <f t="shared" si="63"/>
        <v>6529</v>
      </c>
      <c r="F223" s="263">
        <f t="shared" si="63"/>
        <v>25130</v>
      </c>
      <c r="G223" s="263">
        <f t="shared" si="63"/>
        <v>206762</v>
      </c>
      <c r="H223" s="263">
        <f t="shared" si="63"/>
        <v>17805</v>
      </c>
      <c r="I223" s="263">
        <f t="shared" si="63"/>
        <v>10044</v>
      </c>
      <c r="J223" s="263">
        <f t="shared" si="63"/>
        <v>290523</v>
      </c>
      <c r="K223" s="263">
        <f t="shared" si="63"/>
        <v>14103</v>
      </c>
      <c r="L223" s="263">
        <f t="shared" si="63"/>
        <v>320</v>
      </c>
      <c r="M223" s="263">
        <f t="shared" si="63"/>
        <v>3787</v>
      </c>
      <c r="N223" s="263">
        <f t="shared" si="63"/>
        <v>980</v>
      </c>
      <c r="O223" s="263">
        <f t="shared" si="63"/>
        <v>52023</v>
      </c>
      <c r="P223" s="263">
        <f t="shared" si="63"/>
        <v>802</v>
      </c>
      <c r="Q223" s="263">
        <f t="shared" si="63"/>
        <v>976</v>
      </c>
      <c r="R223" s="263">
        <f t="shared" si="63"/>
        <v>988</v>
      </c>
      <c r="S223" s="263">
        <f t="shared" si="63"/>
        <v>1582</v>
      </c>
      <c r="T223" s="263">
        <f t="shared" si="63"/>
        <v>649555</v>
      </c>
      <c r="U223" s="263">
        <f t="shared" si="63"/>
        <v>1241646</v>
      </c>
    </row>
    <row r="224" spans="3:23" x14ac:dyDescent="0.25">
      <c r="C224" s="75" t="s">
        <v>16</v>
      </c>
      <c r="D224" s="263">
        <f t="shared" si="63"/>
        <v>0</v>
      </c>
      <c r="E224" s="263">
        <f t="shared" si="63"/>
        <v>0</v>
      </c>
      <c r="F224" s="263">
        <f t="shared" si="63"/>
        <v>0</v>
      </c>
      <c r="G224" s="263">
        <f t="shared" si="63"/>
        <v>0</v>
      </c>
      <c r="H224" s="263">
        <f t="shared" si="63"/>
        <v>0</v>
      </c>
      <c r="I224" s="263">
        <f t="shared" si="63"/>
        <v>0</v>
      </c>
      <c r="J224" s="263">
        <f t="shared" si="63"/>
        <v>0</v>
      </c>
      <c r="K224" s="263">
        <f t="shared" si="63"/>
        <v>0</v>
      </c>
      <c r="L224" s="263">
        <f t="shared" si="63"/>
        <v>0</v>
      </c>
      <c r="M224" s="263">
        <f t="shared" si="63"/>
        <v>0</v>
      </c>
      <c r="N224" s="263">
        <f t="shared" si="63"/>
        <v>0</v>
      </c>
      <c r="O224" s="263">
        <f t="shared" si="63"/>
        <v>0</v>
      </c>
      <c r="P224" s="263">
        <f t="shared" si="63"/>
        <v>0</v>
      </c>
      <c r="Q224" s="263">
        <f t="shared" si="63"/>
        <v>0</v>
      </c>
      <c r="R224" s="263">
        <f t="shared" si="63"/>
        <v>0</v>
      </c>
      <c r="S224" s="263">
        <f t="shared" si="63"/>
        <v>0</v>
      </c>
      <c r="T224" s="263">
        <f t="shared" si="63"/>
        <v>0</v>
      </c>
      <c r="U224" s="263">
        <f t="shared" si="63"/>
        <v>0</v>
      </c>
    </row>
    <row r="225" spans="3:21" ht="13.8" thickBot="1" x14ac:dyDescent="0.3">
      <c r="C225" s="74" t="s">
        <v>17</v>
      </c>
      <c r="D225" s="303">
        <f t="shared" si="63"/>
        <v>686</v>
      </c>
      <c r="E225" s="303">
        <f t="shared" si="63"/>
        <v>1</v>
      </c>
      <c r="F225" s="303">
        <f t="shared" si="63"/>
        <v>1630</v>
      </c>
      <c r="G225" s="303">
        <f t="shared" si="63"/>
        <v>3</v>
      </c>
      <c r="H225" s="303">
        <f t="shared" si="63"/>
        <v>64</v>
      </c>
      <c r="I225" s="303">
        <f t="shared" si="63"/>
        <v>0</v>
      </c>
      <c r="J225" s="303">
        <f t="shared" si="63"/>
        <v>1598</v>
      </c>
      <c r="K225" s="303">
        <f t="shared" si="63"/>
        <v>0</v>
      </c>
      <c r="L225" s="303">
        <f t="shared" si="63"/>
        <v>0</v>
      </c>
      <c r="M225" s="303">
        <f t="shared" si="63"/>
        <v>0</v>
      </c>
      <c r="N225" s="303">
        <f t="shared" si="63"/>
        <v>0</v>
      </c>
      <c r="O225" s="303">
        <f t="shared" si="63"/>
        <v>0</v>
      </c>
      <c r="P225" s="303">
        <f t="shared" si="63"/>
        <v>1222</v>
      </c>
      <c r="Q225" s="303">
        <f t="shared" si="63"/>
        <v>157</v>
      </c>
      <c r="R225" s="303">
        <f t="shared" si="63"/>
        <v>3460</v>
      </c>
      <c r="S225" s="303">
        <f t="shared" si="63"/>
        <v>513</v>
      </c>
      <c r="T225" s="263">
        <f t="shared" si="63"/>
        <v>9334</v>
      </c>
      <c r="U225" s="263">
        <f t="shared" si="63"/>
        <v>16538</v>
      </c>
    </row>
    <row r="226" spans="3:21" ht="13.8" thickBot="1" x14ac:dyDescent="0.3">
      <c r="C226" s="76" t="s">
        <v>10</v>
      </c>
      <c r="D226" s="77">
        <f>SUM(D221:D225)</f>
        <v>166790</v>
      </c>
      <c r="E226" s="77">
        <f t="shared" ref="E226:S226" si="64">SUM(E221:E225)</f>
        <v>41232</v>
      </c>
      <c r="F226" s="77">
        <f t="shared" si="64"/>
        <v>478970</v>
      </c>
      <c r="G226" s="77">
        <f t="shared" si="64"/>
        <v>323326</v>
      </c>
      <c r="H226" s="77">
        <f t="shared" si="64"/>
        <v>139979</v>
      </c>
      <c r="I226" s="77">
        <f t="shared" si="64"/>
        <v>66056</v>
      </c>
      <c r="J226" s="77">
        <f t="shared" si="64"/>
        <v>611454</v>
      </c>
      <c r="K226" s="77">
        <f t="shared" si="64"/>
        <v>248702</v>
      </c>
      <c r="L226" s="77">
        <f t="shared" si="64"/>
        <v>44957</v>
      </c>
      <c r="M226" s="77">
        <f t="shared" si="64"/>
        <v>6018</v>
      </c>
      <c r="N226" s="77">
        <f t="shared" si="64"/>
        <v>97006</v>
      </c>
      <c r="O226" s="77">
        <f t="shared" si="64"/>
        <v>55684</v>
      </c>
      <c r="P226" s="77">
        <f t="shared" si="64"/>
        <v>8049</v>
      </c>
      <c r="Q226" s="77">
        <f t="shared" si="64"/>
        <v>3985</v>
      </c>
      <c r="R226" s="77">
        <f t="shared" si="64"/>
        <v>22197</v>
      </c>
      <c r="S226" s="77">
        <f t="shared" si="64"/>
        <v>47601</v>
      </c>
      <c r="T226" s="77">
        <f>SUM(D226:S226)</f>
        <v>2362006</v>
      </c>
      <c r="U226" s="77">
        <f t="shared" ref="U226" si="65">D226+E226+H226+I226+L226+M226+P226+Q226+(2*(F226+G226+J226+K226+N226+O226+R226+S226))</f>
        <v>4246946</v>
      </c>
    </row>
    <row r="227" spans="3:21" ht="13.8" thickBot="1" x14ac:dyDescent="0.3">
      <c r="C227" s="265"/>
      <c r="D227" s="265"/>
      <c r="E227" s="265"/>
      <c r="F227" s="265"/>
      <c r="G227" s="304"/>
      <c r="H227" s="265"/>
      <c r="I227" s="265"/>
      <c r="J227" s="265"/>
      <c r="K227" s="304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</row>
    <row r="228" spans="3:21" ht="13.8" thickBot="1" x14ac:dyDescent="0.3">
      <c r="C228" s="70">
        <v>2024</v>
      </c>
      <c r="D228" s="308" t="s">
        <v>139</v>
      </c>
      <c r="E228" s="309"/>
      <c r="F228" s="309"/>
      <c r="G228" s="309"/>
      <c r="H228" s="309"/>
      <c r="I228" s="309"/>
      <c r="J228" s="309"/>
      <c r="K228" s="309"/>
      <c r="L228" s="309"/>
      <c r="M228" s="309"/>
      <c r="N228" s="309"/>
      <c r="O228" s="309"/>
      <c r="P228" s="309"/>
      <c r="Q228" s="309"/>
      <c r="R228" s="309"/>
      <c r="S228" s="309"/>
      <c r="T228" s="309"/>
      <c r="U228" s="310"/>
    </row>
    <row r="229" spans="3:21" ht="13.8" thickBot="1" x14ac:dyDescent="0.3">
      <c r="C229" s="311" t="s">
        <v>12</v>
      </c>
      <c r="D229" s="313" t="s">
        <v>0</v>
      </c>
      <c r="E229" s="314"/>
      <c r="F229" s="314"/>
      <c r="G229" s="315"/>
      <c r="H229" s="316" t="s">
        <v>1</v>
      </c>
      <c r="I229" s="317"/>
      <c r="J229" s="317"/>
      <c r="K229" s="318"/>
      <c r="L229" s="316" t="s">
        <v>2</v>
      </c>
      <c r="M229" s="317"/>
      <c r="N229" s="317"/>
      <c r="O229" s="318"/>
      <c r="P229" s="316" t="s">
        <v>3</v>
      </c>
      <c r="Q229" s="317"/>
      <c r="R229" s="317"/>
      <c r="S229" s="318"/>
      <c r="T229" s="319" t="s">
        <v>4</v>
      </c>
      <c r="U229" s="319" t="s">
        <v>5</v>
      </c>
    </row>
    <row r="230" spans="3:21" ht="13.8" thickBot="1" x14ac:dyDescent="0.3">
      <c r="C230" s="311"/>
      <c r="D230" s="306" t="s">
        <v>6</v>
      </c>
      <c r="E230" s="307"/>
      <c r="F230" s="306" t="s">
        <v>7</v>
      </c>
      <c r="G230" s="307"/>
      <c r="H230" s="306" t="s">
        <v>6</v>
      </c>
      <c r="I230" s="307"/>
      <c r="J230" s="306" t="s">
        <v>7</v>
      </c>
      <c r="K230" s="307"/>
      <c r="L230" s="306" t="s">
        <v>6</v>
      </c>
      <c r="M230" s="307"/>
      <c r="N230" s="306" t="s">
        <v>7</v>
      </c>
      <c r="O230" s="307"/>
      <c r="P230" s="306" t="s">
        <v>6</v>
      </c>
      <c r="Q230" s="307"/>
      <c r="R230" s="306" t="s">
        <v>7</v>
      </c>
      <c r="S230" s="307"/>
      <c r="T230" s="320"/>
      <c r="U230" s="320"/>
    </row>
    <row r="231" spans="3:21" ht="13.8" thickBot="1" x14ac:dyDescent="0.3">
      <c r="C231" s="312"/>
      <c r="D231" s="71" t="s">
        <v>8</v>
      </c>
      <c r="E231" s="71" t="s">
        <v>9</v>
      </c>
      <c r="F231" s="71" t="s">
        <v>8</v>
      </c>
      <c r="G231" s="72" t="s">
        <v>9</v>
      </c>
      <c r="H231" s="71" t="s">
        <v>8</v>
      </c>
      <c r="I231" s="71" t="s">
        <v>9</v>
      </c>
      <c r="J231" s="71" t="s">
        <v>8</v>
      </c>
      <c r="K231" s="71" t="s">
        <v>9</v>
      </c>
      <c r="L231" s="71" t="s">
        <v>8</v>
      </c>
      <c r="M231" s="71" t="s">
        <v>9</v>
      </c>
      <c r="N231" s="71" t="s">
        <v>8</v>
      </c>
      <c r="O231" s="71" t="s">
        <v>9</v>
      </c>
      <c r="P231" s="71" t="s">
        <v>8</v>
      </c>
      <c r="Q231" s="71" t="s">
        <v>9</v>
      </c>
      <c r="R231" s="71" t="s">
        <v>8</v>
      </c>
      <c r="S231" s="71" t="s">
        <v>9</v>
      </c>
      <c r="T231" s="321"/>
      <c r="U231" s="321"/>
    </row>
    <row r="232" spans="3:21" x14ac:dyDescent="0.25">
      <c r="C232" s="73" t="s">
        <v>13</v>
      </c>
      <c r="D232" s="302">
        <f>D24+D76+D128+D180</f>
        <v>14594</v>
      </c>
      <c r="E232" s="302">
        <f t="shared" ref="E232:U232" si="66">E24+E76+E128+E180</f>
        <v>31500</v>
      </c>
      <c r="F232" s="302">
        <f t="shared" si="66"/>
        <v>74701</v>
      </c>
      <c r="G232" s="302">
        <f t="shared" si="66"/>
        <v>27259</v>
      </c>
      <c r="H232" s="302">
        <f t="shared" si="66"/>
        <v>36978</v>
      </c>
      <c r="I232" s="302">
        <f t="shared" si="66"/>
        <v>6912</v>
      </c>
      <c r="J232" s="302">
        <f t="shared" si="66"/>
        <v>44767</v>
      </c>
      <c r="K232" s="302">
        <f t="shared" si="66"/>
        <v>67214</v>
      </c>
      <c r="L232" s="302">
        <f t="shared" si="66"/>
        <v>33429</v>
      </c>
      <c r="M232" s="302">
        <f t="shared" si="66"/>
        <v>0</v>
      </c>
      <c r="N232" s="302">
        <f t="shared" si="66"/>
        <v>75459</v>
      </c>
      <c r="O232" s="302">
        <f t="shared" si="66"/>
        <v>0</v>
      </c>
      <c r="P232" s="302">
        <f t="shared" si="66"/>
        <v>0</v>
      </c>
      <c r="Q232" s="302">
        <f t="shared" si="66"/>
        <v>0</v>
      </c>
      <c r="R232" s="302">
        <f t="shared" si="66"/>
        <v>0</v>
      </c>
      <c r="S232" s="302">
        <f t="shared" si="66"/>
        <v>0</v>
      </c>
      <c r="T232" s="262">
        <f t="shared" si="66"/>
        <v>412813</v>
      </c>
      <c r="U232" s="262">
        <f t="shared" si="66"/>
        <v>702213</v>
      </c>
    </row>
    <row r="233" spans="3:21" x14ac:dyDescent="0.25">
      <c r="C233" s="74" t="s">
        <v>14</v>
      </c>
      <c r="D233" s="263">
        <f t="shared" ref="D233:U236" si="67">D25+D77+D129+D181</f>
        <v>135521</v>
      </c>
      <c r="E233" s="263">
        <f t="shared" si="67"/>
        <v>1396</v>
      </c>
      <c r="F233" s="263">
        <f t="shared" si="67"/>
        <v>465883</v>
      </c>
      <c r="G233" s="263">
        <f t="shared" si="67"/>
        <v>113057</v>
      </c>
      <c r="H233" s="263">
        <f t="shared" si="67"/>
        <v>86115</v>
      </c>
      <c r="I233" s="263">
        <f t="shared" si="67"/>
        <v>38451</v>
      </c>
      <c r="J233" s="263">
        <f t="shared" si="67"/>
        <v>363612</v>
      </c>
      <c r="K233" s="263">
        <f t="shared" si="67"/>
        <v>138720</v>
      </c>
      <c r="L233" s="263">
        <f t="shared" si="67"/>
        <v>6157</v>
      </c>
      <c r="M233" s="263">
        <f t="shared" si="67"/>
        <v>533</v>
      </c>
      <c r="N233" s="263">
        <f t="shared" si="67"/>
        <v>19632</v>
      </c>
      <c r="O233" s="263">
        <f t="shared" si="67"/>
        <v>8008</v>
      </c>
      <c r="P233" s="263">
        <f t="shared" si="67"/>
        <v>4352</v>
      </c>
      <c r="Q233" s="263">
        <f t="shared" si="67"/>
        <v>3345</v>
      </c>
      <c r="R233" s="263">
        <f t="shared" si="67"/>
        <v>13382</v>
      </c>
      <c r="S233" s="263">
        <f t="shared" si="67"/>
        <v>54071</v>
      </c>
      <c r="T233" s="263">
        <f t="shared" si="67"/>
        <v>1452235</v>
      </c>
      <c r="U233" s="263">
        <f t="shared" si="67"/>
        <v>2628600</v>
      </c>
    </row>
    <row r="234" spans="3:21" x14ac:dyDescent="0.25">
      <c r="C234" s="74" t="s">
        <v>15</v>
      </c>
      <c r="D234" s="263">
        <f t="shared" si="67"/>
        <v>16399</v>
      </c>
      <c r="E234" s="263">
        <f t="shared" si="67"/>
        <v>5752</v>
      </c>
      <c r="F234" s="263">
        <f t="shared" si="67"/>
        <v>26638</v>
      </c>
      <c r="G234" s="263">
        <f t="shared" si="67"/>
        <v>181379</v>
      </c>
      <c r="H234" s="263">
        <f t="shared" si="67"/>
        <v>17031</v>
      </c>
      <c r="I234" s="263">
        <f t="shared" si="67"/>
        <v>28640</v>
      </c>
      <c r="J234" s="263">
        <f t="shared" si="67"/>
        <v>263474</v>
      </c>
      <c r="K234" s="263">
        <f t="shared" si="67"/>
        <v>2693</v>
      </c>
      <c r="L234" s="263">
        <f t="shared" si="67"/>
        <v>322</v>
      </c>
      <c r="M234" s="263">
        <f t="shared" si="67"/>
        <v>4439</v>
      </c>
      <c r="N234" s="263">
        <f t="shared" si="67"/>
        <v>2448</v>
      </c>
      <c r="O234" s="263">
        <f t="shared" si="67"/>
        <v>84920</v>
      </c>
      <c r="P234" s="263">
        <f t="shared" si="67"/>
        <v>625</v>
      </c>
      <c r="Q234" s="263">
        <f t="shared" si="67"/>
        <v>412</v>
      </c>
      <c r="R234" s="263">
        <f t="shared" si="67"/>
        <v>783</v>
      </c>
      <c r="S234" s="263">
        <f t="shared" si="67"/>
        <v>528</v>
      </c>
      <c r="T234" s="263">
        <f t="shared" si="67"/>
        <v>636483</v>
      </c>
      <c r="U234" s="263">
        <f t="shared" si="67"/>
        <v>1199346</v>
      </c>
    </row>
    <row r="235" spans="3:21" x14ac:dyDescent="0.25">
      <c r="C235" s="74" t="s">
        <v>16</v>
      </c>
      <c r="D235" s="263">
        <f t="shared" si="67"/>
        <v>0</v>
      </c>
      <c r="E235" s="263">
        <f t="shared" si="67"/>
        <v>0</v>
      </c>
      <c r="F235" s="263">
        <f t="shared" si="67"/>
        <v>0</v>
      </c>
      <c r="G235" s="263">
        <f t="shared" si="67"/>
        <v>0</v>
      </c>
      <c r="H235" s="263">
        <f t="shared" si="67"/>
        <v>0</v>
      </c>
      <c r="I235" s="263">
        <f t="shared" si="67"/>
        <v>0</v>
      </c>
      <c r="J235" s="263">
        <f t="shared" si="67"/>
        <v>0</v>
      </c>
      <c r="K235" s="263">
        <f t="shared" si="67"/>
        <v>0</v>
      </c>
      <c r="L235" s="263">
        <f t="shared" si="67"/>
        <v>0</v>
      </c>
      <c r="M235" s="263">
        <f t="shared" si="67"/>
        <v>0</v>
      </c>
      <c r="N235" s="263">
        <f t="shared" si="67"/>
        <v>0</v>
      </c>
      <c r="O235" s="263">
        <f t="shared" si="67"/>
        <v>0</v>
      </c>
      <c r="P235" s="263">
        <f t="shared" si="67"/>
        <v>0</v>
      </c>
      <c r="Q235" s="263">
        <f t="shared" si="67"/>
        <v>0</v>
      </c>
      <c r="R235" s="263">
        <f t="shared" si="67"/>
        <v>0</v>
      </c>
      <c r="S235" s="263">
        <f t="shared" si="67"/>
        <v>0</v>
      </c>
      <c r="T235" s="263">
        <f t="shared" si="67"/>
        <v>0</v>
      </c>
      <c r="U235" s="263">
        <f t="shared" si="67"/>
        <v>0</v>
      </c>
    </row>
    <row r="236" spans="3:21" ht="13.8" thickBot="1" x14ac:dyDescent="0.3">
      <c r="C236" s="74" t="s">
        <v>17</v>
      </c>
      <c r="D236" s="303">
        <f t="shared" si="67"/>
        <v>637</v>
      </c>
      <c r="E236" s="303">
        <f t="shared" si="67"/>
        <v>25</v>
      </c>
      <c r="F236" s="303">
        <f t="shared" si="67"/>
        <v>1324</v>
      </c>
      <c r="G236" s="303">
        <f t="shared" si="67"/>
        <v>19</v>
      </c>
      <c r="H236" s="303">
        <f t="shared" si="67"/>
        <v>418</v>
      </c>
      <c r="I236" s="303">
        <f t="shared" si="67"/>
        <v>6</v>
      </c>
      <c r="J236" s="303">
        <f t="shared" si="67"/>
        <v>1327</v>
      </c>
      <c r="K236" s="303">
        <f t="shared" si="67"/>
        <v>10</v>
      </c>
      <c r="L236" s="303">
        <f t="shared" si="67"/>
        <v>0</v>
      </c>
      <c r="M236" s="303">
        <f t="shared" si="67"/>
        <v>0</v>
      </c>
      <c r="N236" s="303">
        <f t="shared" si="67"/>
        <v>0</v>
      </c>
      <c r="O236" s="303">
        <f t="shared" si="67"/>
        <v>0</v>
      </c>
      <c r="P236" s="303">
        <f t="shared" si="67"/>
        <v>1032</v>
      </c>
      <c r="Q236" s="303">
        <f t="shared" si="67"/>
        <v>146</v>
      </c>
      <c r="R236" s="303">
        <f t="shared" si="67"/>
        <v>3389</v>
      </c>
      <c r="S236" s="303">
        <f t="shared" si="67"/>
        <v>316</v>
      </c>
      <c r="T236" s="263">
        <f t="shared" si="67"/>
        <v>8649</v>
      </c>
      <c r="U236" s="263">
        <f t="shared" si="67"/>
        <v>15034</v>
      </c>
    </row>
    <row r="237" spans="3:21" ht="13.8" thickBot="1" x14ac:dyDescent="0.3">
      <c r="C237" s="76" t="s">
        <v>10</v>
      </c>
      <c r="D237" s="77">
        <f>SUM(D232:D236)</f>
        <v>167151</v>
      </c>
      <c r="E237" s="77">
        <f t="shared" ref="E237:S237" si="68">SUM(E232:E236)</f>
        <v>38673</v>
      </c>
      <c r="F237" s="77">
        <f t="shared" si="68"/>
        <v>568546</v>
      </c>
      <c r="G237" s="77">
        <f t="shared" si="68"/>
        <v>321714</v>
      </c>
      <c r="H237" s="77">
        <f t="shared" si="68"/>
        <v>140542</v>
      </c>
      <c r="I237" s="77">
        <f t="shared" si="68"/>
        <v>74009</v>
      </c>
      <c r="J237" s="77">
        <f t="shared" si="68"/>
        <v>673180</v>
      </c>
      <c r="K237" s="77">
        <f t="shared" si="68"/>
        <v>208637</v>
      </c>
      <c r="L237" s="77">
        <f t="shared" si="68"/>
        <v>39908</v>
      </c>
      <c r="M237" s="77">
        <f t="shared" si="68"/>
        <v>4972</v>
      </c>
      <c r="N237" s="77">
        <f t="shared" si="68"/>
        <v>97539</v>
      </c>
      <c r="O237" s="77">
        <f t="shared" si="68"/>
        <v>92928</v>
      </c>
      <c r="P237" s="77">
        <f t="shared" si="68"/>
        <v>6009</v>
      </c>
      <c r="Q237" s="77">
        <f t="shared" si="68"/>
        <v>3903</v>
      </c>
      <c r="R237" s="77">
        <f t="shared" si="68"/>
        <v>17554</v>
      </c>
      <c r="S237" s="77">
        <f t="shared" si="68"/>
        <v>54915</v>
      </c>
      <c r="T237" s="77">
        <f>SUM(D237:S237)</f>
        <v>2510180</v>
      </c>
      <c r="U237" s="77">
        <f>D237+E237+H237+I237+L237+M237+P237+Q237+(2*(F237+G237+J237+K237+N237+O237+R237+S237))</f>
        <v>4545193</v>
      </c>
    </row>
    <row r="238" spans="3:21" ht="13.8" thickBot="1" x14ac:dyDescent="0.3">
      <c r="C238" s="265"/>
      <c r="D238" s="265"/>
      <c r="E238" s="265"/>
      <c r="F238" s="265"/>
      <c r="G238" s="304"/>
      <c r="H238" s="305"/>
      <c r="I238" s="265"/>
      <c r="J238" s="265"/>
      <c r="K238" s="304"/>
      <c r="L238" s="305"/>
      <c r="M238" s="265"/>
      <c r="N238" s="265"/>
      <c r="O238" s="265"/>
      <c r="P238" s="265"/>
      <c r="Q238" s="265"/>
      <c r="R238" s="265"/>
      <c r="S238" s="265"/>
      <c r="T238" s="265"/>
      <c r="U238" s="265"/>
    </row>
    <row r="239" spans="3:21" ht="13.8" thickBot="1" x14ac:dyDescent="0.3">
      <c r="C239" s="308" t="s">
        <v>137</v>
      </c>
      <c r="D239" s="309"/>
      <c r="E239" s="309"/>
      <c r="F239" s="309"/>
      <c r="G239" s="309"/>
      <c r="H239" s="309"/>
      <c r="I239" s="309"/>
      <c r="J239" s="309"/>
      <c r="K239" s="309"/>
      <c r="L239" s="309"/>
      <c r="M239" s="309"/>
      <c r="N239" s="309"/>
      <c r="O239" s="309"/>
      <c r="P239" s="309"/>
      <c r="Q239" s="309"/>
      <c r="R239" s="309"/>
      <c r="S239" s="309"/>
      <c r="T239" s="309"/>
      <c r="U239" s="310"/>
    </row>
    <row r="240" spans="3:21" ht="13.8" thickBot="1" x14ac:dyDescent="0.3">
      <c r="C240" s="311" t="s">
        <v>12</v>
      </c>
      <c r="D240" s="313" t="s">
        <v>0</v>
      </c>
      <c r="E240" s="314"/>
      <c r="F240" s="314"/>
      <c r="G240" s="315"/>
      <c r="H240" s="316" t="s">
        <v>1</v>
      </c>
      <c r="I240" s="317"/>
      <c r="J240" s="317"/>
      <c r="K240" s="318"/>
      <c r="L240" s="316" t="s">
        <v>2</v>
      </c>
      <c r="M240" s="317"/>
      <c r="N240" s="317"/>
      <c r="O240" s="318"/>
      <c r="P240" s="316" t="s">
        <v>3</v>
      </c>
      <c r="Q240" s="317"/>
      <c r="R240" s="317"/>
      <c r="S240" s="318"/>
      <c r="T240" s="319" t="s">
        <v>4</v>
      </c>
      <c r="U240" s="319" t="s">
        <v>5</v>
      </c>
    </row>
    <row r="241" spans="3:21" ht="13.8" thickBot="1" x14ac:dyDescent="0.3">
      <c r="C241" s="311"/>
      <c r="D241" s="306" t="s">
        <v>6</v>
      </c>
      <c r="E241" s="307"/>
      <c r="F241" s="306" t="s">
        <v>7</v>
      </c>
      <c r="G241" s="307"/>
      <c r="H241" s="306" t="s">
        <v>6</v>
      </c>
      <c r="I241" s="307"/>
      <c r="J241" s="306" t="s">
        <v>7</v>
      </c>
      <c r="K241" s="307"/>
      <c r="L241" s="306" t="s">
        <v>6</v>
      </c>
      <c r="M241" s="307"/>
      <c r="N241" s="306" t="s">
        <v>7</v>
      </c>
      <c r="O241" s="307"/>
      <c r="P241" s="306" t="s">
        <v>6</v>
      </c>
      <c r="Q241" s="307"/>
      <c r="R241" s="306" t="s">
        <v>7</v>
      </c>
      <c r="S241" s="307"/>
      <c r="T241" s="320"/>
      <c r="U241" s="320"/>
    </row>
    <row r="242" spans="3:21" ht="13.8" thickBot="1" x14ac:dyDescent="0.3">
      <c r="C242" s="312"/>
      <c r="D242" s="71" t="s">
        <v>8</v>
      </c>
      <c r="E242" s="71" t="s">
        <v>9</v>
      </c>
      <c r="F242" s="71" t="s">
        <v>8</v>
      </c>
      <c r="G242" s="72" t="s">
        <v>9</v>
      </c>
      <c r="H242" s="71" t="s">
        <v>8</v>
      </c>
      <c r="I242" s="71" t="s">
        <v>9</v>
      </c>
      <c r="J242" s="71" t="s">
        <v>8</v>
      </c>
      <c r="K242" s="71" t="s">
        <v>9</v>
      </c>
      <c r="L242" s="71" t="s">
        <v>8</v>
      </c>
      <c r="M242" s="71" t="s">
        <v>9</v>
      </c>
      <c r="N242" s="71" t="s">
        <v>8</v>
      </c>
      <c r="O242" s="71" t="s">
        <v>9</v>
      </c>
      <c r="P242" s="71" t="s">
        <v>8</v>
      </c>
      <c r="Q242" s="71" t="s">
        <v>9</v>
      </c>
      <c r="R242" s="71" t="s">
        <v>8</v>
      </c>
      <c r="S242" s="71" t="s">
        <v>9</v>
      </c>
      <c r="T242" s="321"/>
      <c r="U242" s="321"/>
    </row>
    <row r="243" spans="3:21" x14ac:dyDescent="0.25">
      <c r="C243" s="73" t="s">
        <v>13</v>
      </c>
      <c r="D243" s="262">
        <f>D232-D221</f>
        <v>-1340</v>
      </c>
      <c r="E243" s="262">
        <f t="shared" ref="E243:S243" si="69">E232-E221</f>
        <v>2590</v>
      </c>
      <c r="F243" s="262">
        <f t="shared" si="69"/>
        <v>1223</v>
      </c>
      <c r="G243" s="262">
        <f t="shared" si="69"/>
        <v>-2350</v>
      </c>
      <c r="H243" s="262">
        <f t="shared" si="69"/>
        <v>94</v>
      </c>
      <c r="I243" s="262">
        <f t="shared" si="69"/>
        <v>-1431</v>
      </c>
      <c r="J243" s="262">
        <f t="shared" si="69"/>
        <v>-2279</v>
      </c>
      <c r="K243" s="262">
        <f t="shared" si="69"/>
        <v>-22859</v>
      </c>
      <c r="L243" s="262">
        <f t="shared" si="69"/>
        <v>-5070</v>
      </c>
      <c r="M243" s="262">
        <f t="shared" si="69"/>
        <v>-5</v>
      </c>
      <c r="N243" s="262">
        <f t="shared" si="69"/>
        <v>-1551</v>
      </c>
      <c r="O243" s="262">
        <f t="shared" si="69"/>
        <v>-2</v>
      </c>
      <c r="P243" s="262">
        <f t="shared" si="69"/>
        <v>-2</v>
      </c>
      <c r="Q243" s="262">
        <f t="shared" si="69"/>
        <v>0</v>
      </c>
      <c r="R243" s="262">
        <f t="shared" si="69"/>
        <v>0</v>
      </c>
      <c r="S243" s="262">
        <f t="shared" si="69"/>
        <v>0</v>
      </c>
      <c r="T243" s="262">
        <f>SUM(D243:S243)</f>
        <v>-32982</v>
      </c>
      <c r="U243" s="262">
        <f>D243+E243+H243+I243+L243+M243+P243+Q243+(2*(F243+G243+J243+K243+N243+O243+R243+S243))</f>
        <v>-60800</v>
      </c>
    </row>
    <row r="244" spans="3:21" x14ac:dyDescent="0.25">
      <c r="C244" s="74" t="s">
        <v>14</v>
      </c>
      <c r="D244" s="263">
        <f t="shared" ref="D244:S248" si="70">D233-D222</f>
        <v>2552</v>
      </c>
      <c r="E244" s="263">
        <f t="shared" si="70"/>
        <v>-4396</v>
      </c>
      <c r="F244" s="263">
        <f t="shared" si="70"/>
        <v>87151</v>
      </c>
      <c r="G244" s="263">
        <f t="shared" si="70"/>
        <v>26105</v>
      </c>
      <c r="H244" s="263">
        <f t="shared" si="70"/>
        <v>889</v>
      </c>
      <c r="I244" s="263">
        <f t="shared" si="70"/>
        <v>-9218</v>
      </c>
      <c r="J244" s="263">
        <f t="shared" si="70"/>
        <v>91325</v>
      </c>
      <c r="K244" s="263">
        <f t="shared" si="70"/>
        <v>-5806</v>
      </c>
      <c r="L244" s="263">
        <f t="shared" si="70"/>
        <v>19</v>
      </c>
      <c r="M244" s="263">
        <f t="shared" si="70"/>
        <v>-1693</v>
      </c>
      <c r="N244" s="263">
        <f t="shared" si="70"/>
        <v>616</v>
      </c>
      <c r="O244" s="263">
        <f t="shared" si="70"/>
        <v>4349</v>
      </c>
      <c r="P244" s="263">
        <f t="shared" si="70"/>
        <v>-1671</v>
      </c>
      <c r="Q244" s="263">
        <f t="shared" si="70"/>
        <v>493</v>
      </c>
      <c r="R244" s="263">
        <f t="shared" si="70"/>
        <v>-4367</v>
      </c>
      <c r="S244" s="263">
        <f t="shared" si="70"/>
        <v>8565</v>
      </c>
      <c r="T244" s="263">
        <f t="shared" ref="T244:T247" si="71">SUM(D244:S244)</f>
        <v>194913</v>
      </c>
      <c r="U244" s="263">
        <f t="shared" ref="U244:U247" si="72">D244+E244+H244+I244+L244+M244+P244+Q244+(2*(F244+G244+J244+K244+N244+O244+R244+S244))</f>
        <v>402851</v>
      </c>
    </row>
    <row r="245" spans="3:21" x14ac:dyDescent="0.25">
      <c r="C245" s="74" t="s">
        <v>15</v>
      </c>
      <c r="D245" s="263">
        <f t="shared" si="70"/>
        <v>-802</v>
      </c>
      <c r="E245" s="263">
        <f t="shared" si="70"/>
        <v>-777</v>
      </c>
      <c r="F245" s="263">
        <f t="shared" si="70"/>
        <v>1508</v>
      </c>
      <c r="G245" s="263">
        <f t="shared" si="70"/>
        <v>-25383</v>
      </c>
      <c r="H245" s="263">
        <f t="shared" si="70"/>
        <v>-774</v>
      </c>
      <c r="I245" s="263">
        <f t="shared" si="70"/>
        <v>18596</v>
      </c>
      <c r="J245" s="263">
        <f t="shared" si="70"/>
        <v>-27049</v>
      </c>
      <c r="K245" s="263">
        <f t="shared" si="70"/>
        <v>-11410</v>
      </c>
      <c r="L245" s="263">
        <f t="shared" si="70"/>
        <v>2</v>
      </c>
      <c r="M245" s="263">
        <f t="shared" si="70"/>
        <v>652</v>
      </c>
      <c r="N245" s="263">
        <f t="shared" si="70"/>
        <v>1468</v>
      </c>
      <c r="O245" s="263">
        <f t="shared" si="70"/>
        <v>32897</v>
      </c>
      <c r="P245" s="263">
        <f t="shared" si="70"/>
        <v>-177</v>
      </c>
      <c r="Q245" s="263">
        <f t="shared" si="70"/>
        <v>-564</v>
      </c>
      <c r="R245" s="263">
        <f t="shared" si="70"/>
        <v>-205</v>
      </c>
      <c r="S245" s="263">
        <f t="shared" si="70"/>
        <v>-1054</v>
      </c>
      <c r="T245" s="263">
        <f t="shared" si="71"/>
        <v>-13072</v>
      </c>
      <c r="U245" s="263">
        <f t="shared" si="72"/>
        <v>-42300</v>
      </c>
    </row>
    <row r="246" spans="3:21" x14ac:dyDescent="0.25">
      <c r="C246" s="74" t="s">
        <v>16</v>
      </c>
      <c r="D246" s="263">
        <f t="shared" si="70"/>
        <v>0</v>
      </c>
      <c r="E246" s="263">
        <f t="shared" si="70"/>
        <v>0</v>
      </c>
      <c r="F246" s="263">
        <f t="shared" si="70"/>
        <v>0</v>
      </c>
      <c r="G246" s="263">
        <f t="shared" si="70"/>
        <v>0</v>
      </c>
      <c r="H246" s="263">
        <f t="shared" si="70"/>
        <v>0</v>
      </c>
      <c r="I246" s="263">
        <f t="shared" si="70"/>
        <v>0</v>
      </c>
      <c r="J246" s="263">
        <f t="shared" si="70"/>
        <v>0</v>
      </c>
      <c r="K246" s="263">
        <f t="shared" si="70"/>
        <v>0</v>
      </c>
      <c r="L246" s="263">
        <f t="shared" si="70"/>
        <v>0</v>
      </c>
      <c r="M246" s="263">
        <f t="shared" si="70"/>
        <v>0</v>
      </c>
      <c r="N246" s="263">
        <f t="shared" si="70"/>
        <v>0</v>
      </c>
      <c r="O246" s="263">
        <f t="shared" si="70"/>
        <v>0</v>
      </c>
      <c r="P246" s="263">
        <f t="shared" si="70"/>
        <v>0</v>
      </c>
      <c r="Q246" s="263">
        <f t="shared" si="70"/>
        <v>0</v>
      </c>
      <c r="R246" s="263">
        <f t="shared" si="70"/>
        <v>0</v>
      </c>
      <c r="S246" s="263">
        <f t="shared" si="70"/>
        <v>0</v>
      </c>
      <c r="T246" s="263">
        <f t="shared" si="71"/>
        <v>0</v>
      </c>
      <c r="U246" s="263">
        <f t="shared" si="72"/>
        <v>0</v>
      </c>
    </row>
    <row r="247" spans="3:21" ht="13.8" thickBot="1" x14ac:dyDescent="0.3">
      <c r="C247" s="74" t="s">
        <v>17</v>
      </c>
      <c r="D247" s="264">
        <f t="shared" si="70"/>
        <v>-49</v>
      </c>
      <c r="E247" s="264">
        <f t="shared" si="70"/>
        <v>24</v>
      </c>
      <c r="F247" s="264">
        <f t="shared" si="70"/>
        <v>-306</v>
      </c>
      <c r="G247" s="264">
        <f t="shared" si="70"/>
        <v>16</v>
      </c>
      <c r="H247" s="264">
        <f t="shared" si="70"/>
        <v>354</v>
      </c>
      <c r="I247" s="264">
        <f t="shared" si="70"/>
        <v>6</v>
      </c>
      <c r="J247" s="264">
        <f t="shared" si="70"/>
        <v>-271</v>
      </c>
      <c r="K247" s="264">
        <f t="shared" si="70"/>
        <v>10</v>
      </c>
      <c r="L247" s="264">
        <f t="shared" si="70"/>
        <v>0</v>
      </c>
      <c r="M247" s="264">
        <f t="shared" si="70"/>
        <v>0</v>
      </c>
      <c r="N247" s="264">
        <f t="shared" si="70"/>
        <v>0</v>
      </c>
      <c r="O247" s="264">
        <f t="shared" si="70"/>
        <v>0</v>
      </c>
      <c r="P247" s="264">
        <f t="shared" si="70"/>
        <v>-190</v>
      </c>
      <c r="Q247" s="264">
        <f t="shared" si="70"/>
        <v>-11</v>
      </c>
      <c r="R247" s="264">
        <f t="shared" si="70"/>
        <v>-71</v>
      </c>
      <c r="S247" s="264">
        <f t="shared" si="70"/>
        <v>-197</v>
      </c>
      <c r="T247" s="263">
        <f t="shared" si="71"/>
        <v>-685</v>
      </c>
      <c r="U247" s="263">
        <f t="shared" si="72"/>
        <v>-1504</v>
      </c>
    </row>
    <row r="248" spans="3:21" ht="13.8" thickBot="1" x14ac:dyDescent="0.3">
      <c r="C248" s="76" t="s">
        <v>10</v>
      </c>
      <c r="D248" s="77">
        <f>D237-D226</f>
        <v>361</v>
      </c>
      <c r="E248" s="77">
        <f t="shared" si="70"/>
        <v>-2559</v>
      </c>
      <c r="F248" s="77">
        <f t="shared" si="70"/>
        <v>89576</v>
      </c>
      <c r="G248" s="77">
        <f t="shared" si="70"/>
        <v>-1612</v>
      </c>
      <c r="H248" s="77">
        <f t="shared" si="70"/>
        <v>563</v>
      </c>
      <c r="I248" s="77">
        <f t="shared" si="70"/>
        <v>7953</v>
      </c>
      <c r="J248" s="77">
        <f t="shared" si="70"/>
        <v>61726</v>
      </c>
      <c r="K248" s="77">
        <f t="shared" si="70"/>
        <v>-40065</v>
      </c>
      <c r="L248" s="77">
        <f t="shared" si="70"/>
        <v>-5049</v>
      </c>
      <c r="M248" s="77">
        <f t="shared" si="70"/>
        <v>-1046</v>
      </c>
      <c r="N248" s="77">
        <f t="shared" si="70"/>
        <v>533</v>
      </c>
      <c r="O248" s="77">
        <f t="shared" si="70"/>
        <v>37244</v>
      </c>
      <c r="P248" s="77">
        <f t="shared" si="70"/>
        <v>-2040</v>
      </c>
      <c r="Q248" s="77">
        <f t="shared" si="70"/>
        <v>-82</v>
      </c>
      <c r="R248" s="77">
        <f t="shared" si="70"/>
        <v>-4643</v>
      </c>
      <c r="S248" s="77">
        <f t="shared" si="70"/>
        <v>7314</v>
      </c>
      <c r="T248" s="77">
        <f t="shared" ref="T248:U248" si="73">T237-T226</f>
        <v>148174</v>
      </c>
      <c r="U248" s="77">
        <f t="shared" si="73"/>
        <v>298247</v>
      </c>
    </row>
    <row r="249" spans="3:21" ht="13.8" thickBot="1" x14ac:dyDescent="0.3">
      <c r="C249" s="265"/>
      <c r="D249" s="265"/>
      <c r="E249" s="265"/>
      <c r="F249" s="265"/>
      <c r="G249" s="265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</row>
    <row r="250" spans="3:21" ht="13.8" thickBot="1" x14ac:dyDescent="0.3">
      <c r="C250" s="308" t="s">
        <v>138</v>
      </c>
      <c r="D250" s="309"/>
      <c r="E250" s="309"/>
      <c r="F250" s="309"/>
      <c r="G250" s="309"/>
      <c r="H250" s="309"/>
      <c r="I250" s="309"/>
      <c r="J250" s="309"/>
      <c r="K250" s="309"/>
      <c r="L250" s="309"/>
      <c r="M250" s="309"/>
      <c r="N250" s="309"/>
      <c r="O250" s="309"/>
      <c r="P250" s="309"/>
      <c r="Q250" s="309"/>
      <c r="R250" s="309"/>
      <c r="S250" s="309"/>
      <c r="T250" s="309"/>
      <c r="U250" s="310"/>
    </row>
    <row r="251" spans="3:21" ht="13.8" thickBot="1" x14ac:dyDescent="0.3">
      <c r="C251" s="311" t="s">
        <v>12</v>
      </c>
      <c r="D251" s="313" t="s">
        <v>0</v>
      </c>
      <c r="E251" s="314"/>
      <c r="F251" s="314"/>
      <c r="G251" s="315"/>
      <c r="H251" s="316" t="s">
        <v>1</v>
      </c>
      <c r="I251" s="317"/>
      <c r="J251" s="317"/>
      <c r="K251" s="318"/>
      <c r="L251" s="316" t="s">
        <v>2</v>
      </c>
      <c r="M251" s="317"/>
      <c r="N251" s="317"/>
      <c r="O251" s="318"/>
      <c r="P251" s="316" t="s">
        <v>3</v>
      </c>
      <c r="Q251" s="317"/>
      <c r="R251" s="317"/>
      <c r="S251" s="318"/>
      <c r="T251" s="319" t="s">
        <v>4</v>
      </c>
      <c r="U251" s="319" t="s">
        <v>5</v>
      </c>
    </row>
    <row r="252" spans="3:21" ht="13.8" thickBot="1" x14ac:dyDescent="0.3">
      <c r="C252" s="311"/>
      <c r="D252" s="306" t="s">
        <v>6</v>
      </c>
      <c r="E252" s="307"/>
      <c r="F252" s="306" t="s">
        <v>7</v>
      </c>
      <c r="G252" s="307"/>
      <c r="H252" s="306" t="s">
        <v>6</v>
      </c>
      <c r="I252" s="307"/>
      <c r="J252" s="306" t="s">
        <v>7</v>
      </c>
      <c r="K252" s="307"/>
      <c r="L252" s="306" t="s">
        <v>6</v>
      </c>
      <c r="M252" s="307"/>
      <c r="N252" s="306" t="s">
        <v>7</v>
      </c>
      <c r="O252" s="307"/>
      <c r="P252" s="306" t="s">
        <v>6</v>
      </c>
      <c r="Q252" s="307"/>
      <c r="R252" s="306" t="s">
        <v>7</v>
      </c>
      <c r="S252" s="307"/>
      <c r="T252" s="320"/>
      <c r="U252" s="320"/>
    </row>
    <row r="253" spans="3:21" ht="13.8" thickBot="1" x14ac:dyDescent="0.3">
      <c r="C253" s="312"/>
      <c r="D253" s="71" t="s">
        <v>8</v>
      </c>
      <c r="E253" s="71" t="s">
        <v>9</v>
      </c>
      <c r="F253" s="71" t="s">
        <v>8</v>
      </c>
      <c r="G253" s="72" t="s">
        <v>9</v>
      </c>
      <c r="H253" s="71" t="s">
        <v>8</v>
      </c>
      <c r="I253" s="71" t="s">
        <v>9</v>
      </c>
      <c r="J253" s="71" t="s">
        <v>8</v>
      </c>
      <c r="K253" s="71" t="s">
        <v>9</v>
      </c>
      <c r="L253" s="71" t="s">
        <v>8</v>
      </c>
      <c r="M253" s="71" t="s">
        <v>9</v>
      </c>
      <c r="N253" s="71" t="s">
        <v>8</v>
      </c>
      <c r="O253" s="71" t="s">
        <v>9</v>
      </c>
      <c r="P253" s="71" t="s">
        <v>8</v>
      </c>
      <c r="Q253" s="71" t="s">
        <v>9</v>
      </c>
      <c r="R253" s="71" t="s">
        <v>8</v>
      </c>
      <c r="S253" s="71" t="s">
        <v>9</v>
      </c>
      <c r="T253" s="321"/>
      <c r="U253" s="321"/>
    </row>
    <row r="254" spans="3:21" ht="13.8" thickBot="1" x14ac:dyDescent="0.3">
      <c r="C254" s="73" t="s">
        <v>13</v>
      </c>
      <c r="D254" s="266">
        <f>+D243/D221</f>
        <v>-8.4096899711309153E-2</v>
      </c>
      <c r="E254" s="266">
        <f t="shared" ref="E254:U256" si="74">+E243/E221</f>
        <v>8.9588377723970949E-2</v>
      </c>
      <c r="F254" s="266">
        <f t="shared" si="74"/>
        <v>1.66444377909034E-2</v>
      </c>
      <c r="G254" s="266">
        <f t="shared" si="74"/>
        <v>-7.9367759802762672E-2</v>
      </c>
      <c r="H254" s="266">
        <f t="shared" si="74"/>
        <v>2.5485305281422841E-3</v>
      </c>
      <c r="I254" s="266">
        <f t="shared" si="74"/>
        <v>-0.17152103559870549</v>
      </c>
      <c r="J254" s="266">
        <f t="shared" si="74"/>
        <v>-4.8441950431492582E-2</v>
      </c>
      <c r="K254" s="266">
        <f t="shared" si="74"/>
        <v>-0.2537830426431894</v>
      </c>
      <c r="L254" s="266">
        <f t="shared" si="74"/>
        <v>-0.1316917322527858</v>
      </c>
      <c r="M254" s="266">
        <f t="shared" si="74"/>
        <v>-1</v>
      </c>
      <c r="N254" s="266">
        <f t="shared" si="74"/>
        <v>-2.0140241527074405E-2</v>
      </c>
      <c r="O254" s="266">
        <f t="shared" si="74"/>
        <v>-1</v>
      </c>
      <c r="P254" s="266">
        <f t="shared" si="74"/>
        <v>-1</v>
      </c>
      <c r="Q254" s="266"/>
      <c r="R254" s="266"/>
      <c r="S254" s="266"/>
      <c r="T254" s="266">
        <f t="shared" si="74"/>
        <v>-7.3984679056517011E-2</v>
      </c>
      <c r="U254" s="266">
        <f t="shared" si="74"/>
        <v>-7.9684094504287609E-2</v>
      </c>
    </row>
    <row r="255" spans="3:21" ht="13.8" thickBot="1" x14ac:dyDescent="0.3">
      <c r="C255" s="74" t="s">
        <v>14</v>
      </c>
      <c r="D255" s="266">
        <f t="shared" ref="D255:S256" si="75">+D244/D222</f>
        <v>1.9192443351457859E-2</v>
      </c>
      <c r="E255" s="266">
        <f t="shared" si="75"/>
        <v>-0.75897790055248615</v>
      </c>
      <c r="F255" s="266">
        <f t="shared" si="75"/>
        <v>0.23011258620871752</v>
      </c>
      <c r="G255" s="266">
        <f t="shared" si="75"/>
        <v>0.30022311160180332</v>
      </c>
      <c r="H255" s="266">
        <f t="shared" si="75"/>
        <v>1.0431089104263958E-2</v>
      </c>
      <c r="I255" s="266">
        <f t="shared" si="75"/>
        <v>-0.19337514946820786</v>
      </c>
      <c r="J255" s="266">
        <f t="shared" si="75"/>
        <v>0.33539978037879148</v>
      </c>
      <c r="K255" s="266">
        <f t="shared" si="75"/>
        <v>-4.0172702489517459E-2</v>
      </c>
      <c r="L255" s="266">
        <f t="shared" si="75"/>
        <v>3.0954708374063213E-3</v>
      </c>
      <c r="M255" s="266">
        <f t="shared" si="75"/>
        <v>-0.76055705300988319</v>
      </c>
      <c r="N255" s="266">
        <f t="shared" si="75"/>
        <v>3.2393773664282706E-2</v>
      </c>
      <c r="O255" s="266">
        <f t="shared" si="75"/>
        <v>1.1885761136922657</v>
      </c>
      <c r="P255" s="266">
        <f t="shared" si="75"/>
        <v>-0.27743649344180643</v>
      </c>
      <c r="Q255" s="266">
        <f t="shared" si="75"/>
        <v>0.17286115007012623</v>
      </c>
      <c r="R255" s="266">
        <f t="shared" si="75"/>
        <v>-0.24604203053693166</v>
      </c>
      <c r="S255" s="266">
        <f t="shared" si="75"/>
        <v>0.18821693842570211</v>
      </c>
      <c r="T255" s="267">
        <f t="shared" si="74"/>
        <v>0.15502234113457014</v>
      </c>
      <c r="U255" s="267">
        <f t="shared" si="74"/>
        <v>0.18099570077308808</v>
      </c>
    </row>
    <row r="256" spans="3:21" ht="13.8" thickBot="1" x14ac:dyDescent="0.3">
      <c r="C256" s="74" t="s">
        <v>15</v>
      </c>
      <c r="D256" s="266">
        <f t="shared" si="75"/>
        <v>-4.6625196209522705E-2</v>
      </c>
      <c r="E256" s="266">
        <f t="shared" si="75"/>
        <v>-0.11900750497779139</v>
      </c>
      <c r="F256" s="266">
        <f t="shared" si="75"/>
        <v>6.0007958615200953E-2</v>
      </c>
      <c r="G256" s="266">
        <f t="shared" si="75"/>
        <v>-0.12276433774097754</v>
      </c>
      <c r="H256" s="266">
        <f t="shared" si="75"/>
        <v>-4.3470935130581298E-2</v>
      </c>
      <c r="I256" s="266">
        <f t="shared" si="75"/>
        <v>1.8514536041417762</v>
      </c>
      <c r="J256" s="266">
        <f t="shared" si="75"/>
        <v>-9.3104504634744928E-2</v>
      </c>
      <c r="K256" s="266">
        <f t="shared" si="75"/>
        <v>-0.80904772034318939</v>
      </c>
      <c r="L256" s="266">
        <f t="shared" si="75"/>
        <v>6.2500000000000003E-3</v>
      </c>
      <c r="M256" s="266">
        <f t="shared" si="75"/>
        <v>0.17216794296276736</v>
      </c>
      <c r="N256" s="266">
        <f t="shared" si="75"/>
        <v>1.4979591836734694</v>
      </c>
      <c r="O256" s="266">
        <f t="shared" si="75"/>
        <v>0.63235491993925763</v>
      </c>
      <c r="P256" s="266">
        <f t="shared" si="75"/>
        <v>-0.22069825436408977</v>
      </c>
      <c r="Q256" s="266">
        <f t="shared" si="75"/>
        <v>-0.57786885245901642</v>
      </c>
      <c r="R256" s="266">
        <f t="shared" si="75"/>
        <v>-0.20748987854251011</v>
      </c>
      <c r="S256" s="266">
        <f t="shared" si="75"/>
        <v>-0.66624525916561317</v>
      </c>
      <c r="T256" s="267">
        <f t="shared" si="74"/>
        <v>-2.0124546805120429E-2</v>
      </c>
      <c r="U256" s="267">
        <f t="shared" si="74"/>
        <v>-3.4067681126504656E-2</v>
      </c>
    </row>
    <row r="257" spans="3:21" ht="13.8" thickBot="1" x14ac:dyDescent="0.3">
      <c r="C257" s="74" t="s">
        <v>16</v>
      </c>
      <c r="D257" s="266"/>
      <c r="E257" s="266"/>
      <c r="F257" s="266"/>
      <c r="G257" s="266"/>
      <c r="H257" s="266"/>
      <c r="I257" s="266"/>
      <c r="J257" s="266"/>
      <c r="K257" s="266"/>
      <c r="L257" s="266"/>
      <c r="M257" s="266"/>
      <c r="N257" s="266"/>
      <c r="O257" s="266"/>
      <c r="P257" s="266"/>
      <c r="Q257" s="266"/>
      <c r="R257" s="266"/>
      <c r="S257" s="266"/>
      <c r="T257" s="267"/>
      <c r="U257" s="267"/>
    </row>
    <row r="258" spans="3:21" ht="13.8" thickBot="1" x14ac:dyDescent="0.3">
      <c r="C258" s="74" t="s">
        <v>17</v>
      </c>
      <c r="D258" s="266">
        <f t="shared" ref="D258:U259" si="76">+D247/D225</f>
        <v>-7.1428571428571425E-2</v>
      </c>
      <c r="E258" s="266">
        <f t="shared" si="76"/>
        <v>24</v>
      </c>
      <c r="F258" s="266">
        <f t="shared" si="76"/>
        <v>-0.18773006134969325</v>
      </c>
      <c r="G258" s="266">
        <f t="shared" si="76"/>
        <v>5.333333333333333</v>
      </c>
      <c r="H258" s="266">
        <f t="shared" si="76"/>
        <v>5.53125</v>
      </c>
      <c r="I258" s="266"/>
      <c r="J258" s="266">
        <f t="shared" si="76"/>
        <v>-0.16958698372966208</v>
      </c>
      <c r="K258" s="266"/>
      <c r="L258" s="266"/>
      <c r="M258" s="266"/>
      <c r="N258" s="266"/>
      <c r="O258" s="266"/>
      <c r="P258" s="266">
        <f t="shared" si="76"/>
        <v>-0.15548281505728315</v>
      </c>
      <c r="Q258" s="266">
        <f t="shared" si="76"/>
        <v>-7.0063694267515922E-2</v>
      </c>
      <c r="R258" s="266">
        <f t="shared" si="76"/>
        <v>-2.0520231213872833E-2</v>
      </c>
      <c r="S258" s="266">
        <f t="shared" si="76"/>
        <v>-0.38401559454191031</v>
      </c>
      <c r="T258" s="268">
        <f t="shared" si="76"/>
        <v>-7.3387615170344977E-2</v>
      </c>
      <c r="U258" s="268">
        <f t="shared" si="76"/>
        <v>-9.094207280203169E-2</v>
      </c>
    </row>
    <row r="259" spans="3:21" ht="13.8" thickBot="1" x14ac:dyDescent="0.3">
      <c r="C259" s="76" t="s">
        <v>10</v>
      </c>
      <c r="D259" s="79">
        <f>+D248/D226</f>
        <v>2.164398345224534E-3</v>
      </c>
      <c r="E259" s="79">
        <f t="shared" si="76"/>
        <v>-6.2063445867287542E-2</v>
      </c>
      <c r="F259" s="79">
        <f t="shared" si="76"/>
        <v>0.18701797607365805</v>
      </c>
      <c r="G259" s="79">
        <f t="shared" si="76"/>
        <v>-4.9856800875896154E-3</v>
      </c>
      <c r="H259" s="79">
        <f t="shared" si="76"/>
        <v>4.0220318762100027E-3</v>
      </c>
      <c r="I259" s="79">
        <f t="shared" si="76"/>
        <v>0.12039784425336078</v>
      </c>
      <c r="J259" s="79">
        <f t="shared" si="76"/>
        <v>0.1009495399490395</v>
      </c>
      <c r="K259" s="79">
        <f t="shared" si="76"/>
        <v>-0.16109641257408464</v>
      </c>
      <c r="L259" s="79">
        <f t="shared" si="76"/>
        <v>-0.1123073158796183</v>
      </c>
      <c r="M259" s="79">
        <f t="shared" si="76"/>
        <v>-0.17381189764041211</v>
      </c>
      <c r="N259" s="79">
        <f t="shared" si="76"/>
        <v>5.4945054945054949E-3</v>
      </c>
      <c r="O259" s="79">
        <f t="shared" si="76"/>
        <v>0.66884562890596944</v>
      </c>
      <c r="P259" s="79">
        <f t="shared" si="76"/>
        <v>-0.25344763324636599</v>
      </c>
      <c r="Q259" s="79">
        <f t="shared" si="76"/>
        <v>-2.0577164366373902E-2</v>
      </c>
      <c r="R259" s="79">
        <f t="shared" si="76"/>
        <v>-0.20917241068612877</v>
      </c>
      <c r="S259" s="79">
        <f t="shared" si="76"/>
        <v>0.15365223419676058</v>
      </c>
      <c r="T259" s="79">
        <f>+T248/T226</f>
        <v>6.2732270790167341E-2</v>
      </c>
      <c r="U259" s="79">
        <f>+U248/U226</f>
        <v>7.022622844745377E-2</v>
      </c>
    </row>
  </sheetData>
  <mergeCells count="330">
    <mergeCell ref="J2:U4"/>
    <mergeCell ref="J5:U7"/>
    <mergeCell ref="D9:U9"/>
    <mergeCell ref="C10:C12"/>
    <mergeCell ref="D10:G10"/>
    <mergeCell ref="H10:K10"/>
    <mergeCell ref="L10:O10"/>
    <mergeCell ref="P10:S10"/>
    <mergeCell ref="T10:T12"/>
    <mergeCell ref="U10:U12"/>
    <mergeCell ref="P11:Q11"/>
    <mergeCell ref="R11:S11"/>
    <mergeCell ref="D20:U20"/>
    <mergeCell ref="C21:C23"/>
    <mergeCell ref="D21:G21"/>
    <mergeCell ref="H21:K21"/>
    <mergeCell ref="L21:O21"/>
    <mergeCell ref="P21:S21"/>
    <mergeCell ref="T21:T23"/>
    <mergeCell ref="U21:U23"/>
    <mergeCell ref="D11:E11"/>
    <mergeCell ref="F11:G11"/>
    <mergeCell ref="H11:I11"/>
    <mergeCell ref="J11:K11"/>
    <mergeCell ref="L11:M11"/>
    <mergeCell ref="N11:O11"/>
    <mergeCell ref="P22:Q22"/>
    <mergeCell ref="R22:S22"/>
    <mergeCell ref="C31:U31"/>
    <mergeCell ref="C32:C34"/>
    <mergeCell ref="D32:G32"/>
    <mergeCell ref="H32:K32"/>
    <mergeCell ref="L32:O32"/>
    <mergeCell ref="P32:S32"/>
    <mergeCell ref="T32:T34"/>
    <mergeCell ref="U32:U34"/>
    <mergeCell ref="D22:E22"/>
    <mergeCell ref="F22:G22"/>
    <mergeCell ref="H22:I22"/>
    <mergeCell ref="J22:K22"/>
    <mergeCell ref="L22:M22"/>
    <mergeCell ref="N22:O22"/>
    <mergeCell ref="P33:Q33"/>
    <mergeCell ref="R33:S33"/>
    <mergeCell ref="C42:U42"/>
    <mergeCell ref="C43:C45"/>
    <mergeCell ref="D43:G43"/>
    <mergeCell ref="H43:K43"/>
    <mergeCell ref="L43:O43"/>
    <mergeCell ref="P43:S43"/>
    <mergeCell ref="T43:T45"/>
    <mergeCell ref="U43:U45"/>
    <mergeCell ref="D33:E33"/>
    <mergeCell ref="F33:G33"/>
    <mergeCell ref="H33:I33"/>
    <mergeCell ref="J33:K33"/>
    <mergeCell ref="L33:M33"/>
    <mergeCell ref="N33:O33"/>
    <mergeCell ref="P44:Q44"/>
    <mergeCell ref="R44:S44"/>
    <mergeCell ref="J54:U56"/>
    <mergeCell ref="J57:U59"/>
    <mergeCell ref="D61:U61"/>
    <mergeCell ref="C62:C64"/>
    <mergeCell ref="D62:G62"/>
    <mergeCell ref="H62:K62"/>
    <mergeCell ref="L62:O62"/>
    <mergeCell ref="P62:S62"/>
    <mergeCell ref="D44:E44"/>
    <mergeCell ref="F44:G44"/>
    <mergeCell ref="H44:I44"/>
    <mergeCell ref="J44:K44"/>
    <mergeCell ref="L44:M44"/>
    <mergeCell ref="N44:O44"/>
    <mergeCell ref="T62:T64"/>
    <mergeCell ref="U62:U64"/>
    <mergeCell ref="D63:E63"/>
    <mergeCell ref="F63:G63"/>
    <mergeCell ref="H63:I63"/>
    <mergeCell ref="J63:K63"/>
    <mergeCell ref="L63:M63"/>
    <mergeCell ref="N63:O63"/>
    <mergeCell ref="P63:Q63"/>
    <mergeCell ref="R63:S63"/>
    <mergeCell ref="H74:I74"/>
    <mergeCell ref="J74:K74"/>
    <mergeCell ref="L74:M74"/>
    <mergeCell ref="N74:O74"/>
    <mergeCell ref="P74:Q74"/>
    <mergeCell ref="R74:S74"/>
    <mergeCell ref="D72:U72"/>
    <mergeCell ref="C73:C75"/>
    <mergeCell ref="D73:G73"/>
    <mergeCell ref="H73:K73"/>
    <mergeCell ref="L73:O73"/>
    <mergeCell ref="P73:S73"/>
    <mergeCell ref="T73:T75"/>
    <mergeCell ref="U73:U75"/>
    <mergeCell ref="D74:E74"/>
    <mergeCell ref="F74:G74"/>
    <mergeCell ref="H85:I85"/>
    <mergeCell ref="J85:K85"/>
    <mergeCell ref="L85:M85"/>
    <mergeCell ref="N85:O85"/>
    <mergeCell ref="P85:Q85"/>
    <mergeCell ref="R85:S85"/>
    <mergeCell ref="C83:U83"/>
    <mergeCell ref="C84:C86"/>
    <mergeCell ref="D84:G84"/>
    <mergeCell ref="H84:K84"/>
    <mergeCell ref="L84:O84"/>
    <mergeCell ref="P84:S84"/>
    <mergeCell ref="T84:T86"/>
    <mergeCell ref="U84:U86"/>
    <mergeCell ref="D85:E85"/>
    <mergeCell ref="F85:G85"/>
    <mergeCell ref="H96:I96"/>
    <mergeCell ref="J96:K96"/>
    <mergeCell ref="L96:M96"/>
    <mergeCell ref="N96:O96"/>
    <mergeCell ref="P96:Q96"/>
    <mergeCell ref="R96:S96"/>
    <mergeCell ref="C94:U94"/>
    <mergeCell ref="C95:C97"/>
    <mergeCell ref="D95:G95"/>
    <mergeCell ref="H95:K95"/>
    <mergeCell ref="L95:O95"/>
    <mergeCell ref="P95:S95"/>
    <mergeCell ref="T95:T97"/>
    <mergeCell ref="U95:U97"/>
    <mergeCell ref="D96:E96"/>
    <mergeCell ref="F96:G96"/>
    <mergeCell ref="J106:U108"/>
    <mergeCell ref="J109:U111"/>
    <mergeCell ref="D113:U113"/>
    <mergeCell ref="C114:C116"/>
    <mergeCell ref="D114:G114"/>
    <mergeCell ref="H114:K114"/>
    <mergeCell ref="L114:O114"/>
    <mergeCell ref="P114:S114"/>
    <mergeCell ref="T114:T116"/>
    <mergeCell ref="U114:U116"/>
    <mergeCell ref="P115:Q115"/>
    <mergeCell ref="R115:S115"/>
    <mergeCell ref="D124:U124"/>
    <mergeCell ref="C125:C127"/>
    <mergeCell ref="D125:G125"/>
    <mergeCell ref="H125:K125"/>
    <mergeCell ref="L125:O125"/>
    <mergeCell ref="P125:S125"/>
    <mergeCell ref="T125:T127"/>
    <mergeCell ref="U125:U127"/>
    <mergeCell ref="D115:E115"/>
    <mergeCell ref="F115:G115"/>
    <mergeCell ref="H115:I115"/>
    <mergeCell ref="J115:K115"/>
    <mergeCell ref="L115:M115"/>
    <mergeCell ref="N115:O115"/>
    <mergeCell ref="P126:Q126"/>
    <mergeCell ref="R126:S126"/>
    <mergeCell ref="C135:U135"/>
    <mergeCell ref="C136:C138"/>
    <mergeCell ref="D136:G136"/>
    <mergeCell ref="H136:K136"/>
    <mergeCell ref="L136:O136"/>
    <mergeCell ref="P136:S136"/>
    <mergeCell ref="T136:T138"/>
    <mergeCell ref="U136:U138"/>
    <mergeCell ref="D126:E126"/>
    <mergeCell ref="F126:G126"/>
    <mergeCell ref="H126:I126"/>
    <mergeCell ref="J126:K126"/>
    <mergeCell ref="L126:M126"/>
    <mergeCell ref="N126:O126"/>
    <mergeCell ref="P137:Q137"/>
    <mergeCell ref="R137:S137"/>
    <mergeCell ref="C146:U146"/>
    <mergeCell ref="C147:C149"/>
    <mergeCell ref="D147:G147"/>
    <mergeCell ref="H147:K147"/>
    <mergeCell ref="L147:O147"/>
    <mergeCell ref="P147:S147"/>
    <mergeCell ref="T147:T149"/>
    <mergeCell ref="U147:U149"/>
    <mergeCell ref="D137:E137"/>
    <mergeCell ref="F137:G137"/>
    <mergeCell ref="H137:I137"/>
    <mergeCell ref="J137:K137"/>
    <mergeCell ref="L137:M137"/>
    <mergeCell ref="N137:O137"/>
    <mergeCell ref="P148:Q148"/>
    <mergeCell ref="R148:S148"/>
    <mergeCell ref="J158:U160"/>
    <mergeCell ref="J161:U163"/>
    <mergeCell ref="D165:U165"/>
    <mergeCell ref="C166:C168"/>
    <mergeCell ref="D166:G166"/>
    <mergeCell ref="H166:K166"/>
    <mergeCell ref="L166:O166"/>
    <mergeCell ref="P166:S166"/>
    <mergeCell ref="D148:E148"/>
    <mergeCell ref="F148:G148"/>
    <mergeCell ref="H148:I148"/>
    <mergeCell ref="J148:K148"/>
    <mergeCell ref="L148:M148"/>
    <mergeCell ref="N148:O148"/>
    <mergeCell ref="T166:T168"/>
    <mergeCell ref="U166:U168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H178:I178"/>
    <mergeCell ref="J178:K178"/>
    <mergeCell ref="L178:M178"/>
    <mergeCell ref="N178:O178"/>
    <mergeCell ref="P178:Q178"/>
    <mergeCell ref="R178:S178"/>
    <mergeCell ref="D176:U176"/>
    <mergeCell ref="C177:C179"/>
    <mergeCell ref="D177:G177"/>
    <mergeCell ref="H177:K177"/>
    <mergeCell ref="L177:O177"/>
    <mergeCell ref="P177:S177"/>
    <mergeCell ref="T177:T179"/>
    <mergeCell ref="U177:U179"/>
    <mergeCell ref="D178:E178"/>
    <mergeCell ref="F178:G178"/>
    <mergeCell ref="H189:I189"/>
    <mergeCell ref="J189:K189"/>
    <mergeCell ref="L189:M189"/>
    <mergeCell ref="N189:O189"/>
    <mergeCell ref="P189:Q189"/>
    <mergeCell ref="R189:S189"/>
    <mergeCell ref="C187:U187"/>
    <mergeCell ref="C188:C190"/>
    <mergeCell ref="D188:G188"/>
    <mergeCell ref="H188:K188"/>
    <mergeCell ref="L188:O188"/>
    <mergeCell ref="P188:S188"/>
    <mergeCell ref="T188:T190"/>
    <mergeCell ref="U188:U190"/>
    <mergeCell ref="D189:E189"/>
    <mergeCell ref="F189:G189"/>
    <mergeCell ref="H200:I200"/>
    <mergeCell ref="J200:K200"/>
    <mergeCell ref="L200:M200"/>
    <mergeCell ref="N200:O200"/>
    <mergeCell ref="P200:Q200"/>
    <mergeCell ref="R200:S200"/>
    <mergeCell ref="C198:U198"/>
    <mergeCell ref="C199:C201"/>
    <mergeCell ref="D199:G199"/>
    <mergeCell ref="H199:K199"/>
    <mergeCell ref="L199:O199"/>
    <mergeCell ref="P199:S199"/>
    <mergeCell ref="T199:T201"/>
    <mergeCell ref="U199:U201"/>
    <mergeCell ref="D200:E200"/>
    <mergeCell ref="F200:G200"/>
    <mergeCell ref="J210:U212"/>
    <mergeCell ref="J213:U215"/>
    <mergeCell ref="D217:U217"/>
    <mergeCell ref="C218:C220"/>
    <mergeCell ref="D218:G218"/>
    <mergeCell ref="H218:K218"/>
    <mergeCell ref="L218:O218"/>
    <mergeCell ref="P218:S218"/>
    <mergeCell ref="T218:T220"/>
    <mergeCell ref="U218:U220"/>
    <mergeCell ref="P219:Q219"/>
    <mergeCell ref="R219:S219"/>
    <mergeCell ref="D228:U228"/>
    <mergeCell ref="C229:C231"/>
    <mergeCell ref="D229:G229"/>
    <mergeCell ref="H229:K229"/>
    <mergeCell ref="L229:O229"/>
    <mergeCell ref="P229:S229"/>
    <mergeCell ref="T229:T231"/>
    <mergeCell ref="U229:U231"/>
    <mergeCell ref="D219:E219"/>
    <mergeCell ref="F219:G219"/>
    <mergeCell ref="H219:I219"/>
    <mergeCell ref="J219:K219"/>
    <mergeCell ref="L219:M219"/>
    <mergeCell ref="N219:O219"/>
    <mergeCell ref="P230:Q230"/>
    <mergeCell ref="R230:S230"/>
    <mergeCell ref="C239:U239"/>
    <mergeCell ref="C240:C242"/>
    <mergeCell ref="D240:G240"/>
    <mergeCell ref="H240:K240"/>
    <mergeCell ref="L240:O240"/>
    <mergeCell ref="P240:S240"/>
    <mergeCell ref="T240:T242"/>
    <mergeCell ref="U240:U242"/>
    <mergeCell ref="D230:E230"/>
    <mergeCell ref="F230:G230"/>
    <mergeCell ref="H230:I230"/>
    <mergeCell ref="J230:K230"/>
    <mergeCell ref="L230:M230"/>
    <mergeCell ref="N230:O230"/>
    <mergeCell ref="P252:Q252"/>
    <mergeCell ref="R252:S252"/>
    <mergeCell ref="D252:E252"/>
    <mergeCell ref="F252:G252"/>
    <mergeCell ref="H252:I252"/>
    <mergeCell ref="J252:K252"/>
    <mergeCell ref="L252:M252"/>
    <mergeCell ref="N252:O252"/>
    <mergeCell ref="P241:Q241"/>
    <mergeCell ref="R241:S241"/>
    <mergeCell ref="C250:U250"/>
    <mergeCell ref="C251:C253"/>
    <mergeCell ref="D251:G251"/>
    <mergeCell ref="H251:K251"/>
    <mergeCell ref="L251:O251"/>
    <mergeCell ref="P251:S251"/>
    <mergeCell ref="T251:T253"/>
    <mergeCell ref="U251:U253"/>
    <mergeCell ref="D241:E241"/>
    <mergeCell ref="F241:G241"/>
    <mergeCell ref="H241:I241"/>
    <mergeCell ref="J241:K241"/>
    <mergeCell ref="L241:M241"/>
    <mergeCell ref="N241:O24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F817-3FA7-4AC3-9602-1CF159A53E6F}">
  <dimension ref="C3:Y260"/>
  <sheetViews>
    <sheetView topLeftCell="B63" workbookViewId="0">
      <selection activeCell="J211" sqref="J211:U213"/>
    </sheetView>
  </sheetViews>
  <sheetFormatPr baseColWidth="10" defaultRowHeight="13.2" x14ac:dyDescent="0.25"/>
  <cols>
    <col min="1" max="2" width="11.5546875" style="82"/>
    <col min="3" max="3" width="15" style="82" customWidth="1"/>
    <col min="4" max="12" width="8" style="82" customWidth="1"/>
    <col min="13" max="13" width="9.21875" style="82" bestFit="1" customWidth="1"/>
    <col min="14" max="19" width="8" style="82" customWidth="1"/>
    <col min="20" max="21" width="9.88671875" style="82" customWidth="1"/>
    <col min="22" max="22" width="11.5546875" style="82"/>
    <col min="23" max="24" width="13.109375" style="82" bestFit="1" customWidth="1"/>
    <col min="25" max="25" width="13.5546875" style="82" bestFit="1" customWidth="1"/>
    <col min="26" max="16384" width="11.5546875" style="82"/>
  </cols>
  <sheetData>
    <row r="3" spans="3:24" x14ac:dyDescent="0.25">
      <c r="C3" s="90" t="s">
        <v>19</v>
      </c>
      <c r="D3" s="18"/>
      <c r="E3" s="91"/>
      <c r="F3" s="18"/>
      <c r="G3" s="18"/>
      <c r="H3" s="19">
        <f>+(D41+F41+H41+J41)/(+D19+F19+H19+J19)</f>
        <v>-0.2001324506672012</v>
      </c>
      <c r="I3" s="16"/>
      <c r="J3" s="428" t="s">
        <v>24</v>
      </c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30"/>
    </row>
    <row r="4" spans="3:24" x14ac:dyDescent="0.25">
      <c r="C4" s="92" t="s">
        <v>20</v>
      </c>
      <c r="D4" s="20"/>
      <c r="E4" s="93"/>
      <c r="F4" s="20"/>
      <c r="G4" s="20"/>
      <c r="H4" s="21">
        <f>+((D41+H41)+2*(F41+J41))/((D19+H19)+2*(F19+J19))</f>
        <v>-0.20391476114674423</v>
      </c>
      <c r="I4" s="16"/>
      <c r="J4" s="431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3"/>
    </row>
    <row r="5" spans="3:24" x14ac:dyDescent="0.25">
      <c r="C5" s="94" t="s">
        <v>21</v>
      </c>
      <c r="D5" s="22"/>
      <c r="E5" s="22"/>
      <c r="F5" s="22"/>
      <c r="G5" s="22"/>
      <c r="H5" s="23">
        <f>+(E41+G41+I41+K41+M41++O41+Q41+S41)/(+E19+G19+I19+K19+M19+O19+Q19+S19)</f>
        <v>0.19901427140033037</v>
      </c>
      <c r="I5" s="16"/>
      <c r="J5" s="431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3"/>
    </row>
    <row r="6" spans="3:24" x14ac:dyDescent="0.25">
      <c r="C6" s="92" t="s">
        <v>18</v>
      </c>
      <c r="D6" s="20"/>
      <c r="E6" s="20"/>
      <c r="F6" s="20"/>
      <c r="G6" s="20"/>
      <c r="H6" s="21">
        <f>+(L41+M41+N41+O41)/+(L19+M19+N19+O19)</f>
        <v>0.14770332911925832</v>
      </c>
      <c r="I6" s="16"/>
      <c r="J6" s="428" t="s">
        <v>104</v>
      </c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30"/>
    </row>
    <row r="7" spans="3:24" x14ac:dyDescent="0.25">
      <c r="C7" s="92" t="s">
        <v>23</v>
      </c>
      <c r="D7" s="20"/>
      <c r="E7" s="20"/>
      <c r="F7" s="20"/>
      <c r="G7" s="20"/>
      <c r="H7" s="21">
        <f>+(P41+Q41+R41+S41)/(P19+Q19+R19+S19)</f>
        <v>-0.36115835841074623</v>
      </c>
      <c r="I7" s="16"/>
      <c r="J7" s="431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3"/>
    </row>
    <row r="8" spans="3:24" x14ac:dyDescent="0.25">
      <c r="C8" s="95" t="s">
        <v>22</v>
      </c>
      <c r="D8" s="24"/>
      <c r="E8" s="24"/>
      <c r="F8" s="24"/>
      <c r="G8" s="24"/>
      <c r="H8" s="25">
        <f>+U41/U19</f>
        <v>-8.1368971488070013E-2</v>
      </c>
      <c r="I8" s="16"/>
      <c r="J8" s="434"/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6"/>
    </row>
    <row r="9" spans="3:24" ht="13.8" thickBot="1" x14ac:dyDescent="0.3"/>
    <row r="10" spans="3:24" ht="13.8" thickBot="1" x14ac:dyDescent="0.3">
      <c r="C10" s="5">
        <v>2022</v>
      </c>
      <c r="D10" s="437" t="s">
        <v>70</v>
      </c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9"/>
    </row>
    <row r="11" spans="3:24" ht="13.8" thickBot="1" x14ac:dyDescent="0.3">
      <c r="C11" s="415" t="s">
        <v>12</v>
      </c>
      <c r="D11" s="417" t="s">
        <v>0</v>
      </c>
      <c r="E11" s="418"/>
      <c r="F11" s="418"/>
      <c r="G11" s="419"/>
      <c r="H11" s="420" t="s">
        <v>1</v>
      </c>
      <c r="I11" s="421"/>
      <c r="J11" s="421"/>
      <c r="K11" s="422"/>
      <c r="L11" s="420" t="s">
        <v>2</v>
      </c>
      <c r="M11" s="421"/>
      <c r="N11" s="421"/>
      <c r="O11" s="422"/>
      <c r="P11" s="420" t="s">
        <v>3</v>
      </c>
      <c r="Q11" s="421"/>
      <c r="R11" s="421"/>
      <c r="S11" s="422"/>
      <c r="T11" s="423" t="s">
        <v>4</v>
      </c>
      <c r="U11" s="423" t="s">
        <v>5</v>
      </c>
    </row>
    <row r="12" spans="3:24" ht="13.8" thickBot="1" x14ac:dyDescent="0.3">
      <c r="C12" s="415"/>
      <c r="D12" s="426" t="s">
        <v>6</v>
      </c>
      <c r="E12" s="427"/>
      <c r="F12" s="426" t="s">
        <v>7</v>
      </c>
      <c r="G12" s="427"/>
      <c r="H12" s="426" t="s">
        <v>6</v>
      </c>
      <c r="I12" s="427"/>
      <c r="J12" s="426" t="s">
        <v>7</v>
      </c>
      <c r="K12" s="427"/>
      <c r="L12" s="426" t="s">
        <v>6</v>
      </c>
      <c r="M12" s="427"/>
      <c r="N12" s="426" t="s">
        <v>7</v>
      </c>
      <c r="O12" s="427"/>
      <c r="P12" s="426" t="s">
        <v>6</v>
      </c>
      <c r="Q12" s="427"/>
      <c r="R12" s="426" t="s">
        <v>7</v>
      </c>
      <c r="S12" s="427"/>
      <c r="T12" s="424"/>
      <c r="U12" s="424"/>
    </row>
    <row r="13" spans="3:24" ht="13.8" thickBot="1" x14ac:dyDescent="0.3">
      <c r="C13" s="416"/>
      <c r="D13" s="6" t="s">
        <v>8</v>
      </c>
      <c r="E13" s="6" t="s">
        <v>9</v>
      </c>
      <c r="F13" s="6" t="s">
        <v>8</v>
      </c>
      <c r="G13" s="7" t="s">
        <v>9</v>
      </c>
      <c r="H13" s="6" t="s">
        <v>8</v>
      </c>
      <c r="I13" s="6" t="s">
        <v>9</v>
      </c>
      <c r="J13" s="6" t="s">
        <v>8</v>
      </c>
      <c r="K13" s="6" t="s">
        <v>9</v>
      </c>
      <c r="L13" s="6" t="s">
        <v>8</v>
      </c>
      <c r="M13" s="6" t="s">
        <v>9</v>
      </c>
      <c r="N13" s="6" t="s">
        <v>8</v>
      </c>
      <c r="O13" s="6" t="s">
        <v>9</v>
      </c>
      <c r="P13" s="6" t="s">
        <v>8</v>
      </c>
      <c r="Q13" s="6" t="s">
        <v>9</v>
      </c>
      <c r="R13" s="6" t="s">
        <v>8</v>
      </c>
      <c r="S13" s="6" t="s">
        <v>9</v>
      </c>
      <c r="T13" s="425"/>
      <c r="U13" s="425"/>
    </row>
    <row r="14" spans="3:24" x14ac:dyDescent="0.25">
      <c r="C14" s="1" t="s">
        <v>13</v>
      </c>
      <c r="D14" s="96">
        <v>2212</v>
      </c>
      <c r="E14" s="96">
        <v>8676</v>
      </c>
      <c r="F14" s="96">
        <v>12035</v>
      </c>
      <c r="G14" s="96">
        <v>5769</v>
      </c>
      <c r="H14" s="96">
        <v>9490</v>
      </c>
      <c r="I14" s="96">
        <v>1501</v>
      </c>
      <c r="J14" s="96">
        <v>10031</v>
      </c>
      <c r="K14" s="96">
        <v>12676</v>
      </c>
      <c r="L14" s="96">
        <v>6441</v>
      </c>
      <c r="M14" s="96">
        <v>0</v>
      </c>
      <c r="N14" s="96">
        <v>13794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f>SUM(D14:S14)</f>
        <v>82625</v>
      </c>
      <c r="U14" s="96">
        <f>D14+E14+H14+I14+L14+M14+P14+Q14+(2*(F14+G14+J14+K14+N14+O14+R14+S14))</f>
        <v>136930</v>
      </c>
      <c r="W14" s="97"/>
      <c r="X14" s="97"/>
    </row>
    <row r="15" spans="3:24" x14ac:dyDescent="0.25">
      <c r="C15" s="2" t="s">
        <v>14</v>
      </c>
      <c r="D15" s="98">
        <v>36005</v>
      </c>
      <c r="E15" s="98">
        <v>158</v>
      </c>
      <c r="F15" s="98">
        <v>134175</v>
      </c>
      <c r="G15" s="98">
        <v>13705</v>
      </c>
      <c r="H15" s="98">
        <v>20127</v>
      </c>
      <c r="I15" s="98">
        <v>5699</v>
      </c>
      <c r="J15" s="98">
        <v>84334</v>
      </c>
      <c r="K15" s="98">
        <v>42266</v>
      </c>
      <c r="L15" s="98">
        <v>2680</v>
      </c>
      <c r="M15" s="98">
        <v>4</v>
      </c>
      <c r="N15" s="98">
        <v>5304</v>
      </c>
      <c r="O15" s="98">
        <v>864</v>
      </c>
      <c r="P15" s="98">
        <v>1472</v>
      </c>
      <c r="Q15" s="98">
        <v>1749</v>
      </c>
      <c r="R15" s="98">
        <v>3752</v>
      </c>
      <c r="S15" s="98">
        <v>12828</v>
      </c>
      <c r="T15" s="98">
        <f t="shared" ref="T15:T18" si="0">SUM(D15:S15)</f>
        <v>365122</v>
      </c>
      <c r="U15" s="98">
        <f t="shared" ref="U15:U19" si="1">D15+E15+H15+I15+L15+M15+P15+Q15+(2*(F15+G15+J15+K15+N15+O15+R15+S15))</f>
        <v>662350</v>
      </c>
      <c r="W15" s="99"/>
    </row>
    <row r="16" spans="3:24" x14ac:dyDescent="0.25">
      <c r="C16" s="2" t="s">
        <v>15</v>
      </c>
      <c r="D16" s="98">
        <v>6034</v>
      </c>
      <c r="E16" s="98">
        <v>2135</v>
      </c>
      <c r="F16" s="98">
        <v>14704</v>
      </c>
      <c r="G16" s="98">
        <v>21667</v>
      </c>
      <c r="H16" s="98">
        <v>6211</v>
      </c>
      <c r="I16" s="98">
        <v>962</v>
      </c>
      <c r="J16" s="98">
        <v>57821</v>
      </c>
      <c r="K16" s="98">
        <v>3058</v>
      </c>
      <c r="L16" s="98">
        <v>124</v>
      </c>
      <c r="M16" s="98">
        <v>564</v>
      </c>
      <c r="N16" s="98">
        <v>686</v>
      </c>
      <c r="O16" s="98">
        <v>12253</v>
      </c>
      <c r="P16" s="98">
        <v>116</v>
      </c>
      <c r="Q16" s="98">
        <v>175</v>
      </c>
      <c r="R16" s="98">
        <v>242</v>
      </c>
      <c r="S16" s="98">
        <v>891</v>
      </c>
      <c r="T16" s="98">
        <f t="shared" si="0"/>
        <v>127643</v>
      </c>
      <c r="U16" s="98">
        <f t="shared" si="1"/>
        <v>238965</v>
      </c>
    </row>
    <row r="17" spans="3:25" x14ac:dyDescent="0.25">
      <c r="C17" s="2" t="s">
        <v>16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98">
        <f t="shared" si="0"/>
        <v>0</v>
      </c>
      <c r="U17" s="98">
        <f t="shared" si="1"/>
        <v>0</v>
      </c>
    </row>
    <row r="18" spans="3:25" ht="13.8" thickBot="1" x14ac:dyDescent="0.3">
      <c r="C18" s="2" t="s">
        <v>17</v>
      </c>
      <c r="D18" s="98">
        <v>130</v>
      </c>
      <c r="E18" s="98">
        <v>0</v>
      </c>
      <c r="F18" s="98">
        <v>477</v>
      </c>
      <c r="G18" s="98">
        <v>0</v>
      </c>
      <c r="H18" s="98">
        <v>22</v>
      </c>
      <c r="I18" s="98">
        <v>0</v>
      </c>
      <c r="J18" s="98">
        <v>301</v>
      </c>
      <c r="K18" s="98">
        <v>0</v>
      </c>
      <c r="L18" s="98">
        <v>0</v>
      </c>
      <c r="M18" s="98">
        <v>0</v>
      </c>
      <c r="N18" s="98">
        <v>0</v>
      </c>
      <c r="O18" s="98">
        <v>0</v>
      </c>
      <c r="P18" s="98">
        <v>352</v>
      </c>
      <c r="Q18" s="98">
        <v>7</v>
      </c>
      <c r="R18" s="98">
        <v>1244</v>
      </c>
      <c r="S18" s="98">
        <v>101</v>
      </c>
      <c r="T18" s="98">
        <f t="shared" si="0"/>
        <v>2634</v>
      </c>
      <c r="U18" s="98">
        <f t="shared" si="1"/>
        <v>4757</v>
      </c>
    </row>
    <row r="19" spans="3:25" ht="13.8" thickBot="1" x14ac:dyDescent="0.3">
      <c r="C19" s="3" t="s">
        <v>10</v>
      </c>
      <c r="D19" s="4">
        <f>SUM(D14:D18)</f>
        <v>44381</v>
      </c>
      <c r="E19" s="4">
        <f t="shared" ref="E19:S19" si="2">SUM(E14:E18)</f>
        <v>10969</v>
      </c>
      <c r="F19" s="4">
        <f t="shared" si="2"/>
        <v>161391</v>
      </c>
      <c r="G19" s="4">
        <f t="shared" si="2"/>
        <v>41141</v>
      </c>
      <c r="H19" s="4">
        <f t="shared" si="2"/>
        <v>35850</v>
      </c>
      <c r="I19" s="4">
        <f t="shared" si="2"/>
        <v>8162</v>
      </c>
      <c r="J19" s="4">
        <f t="shared" si="2"/>
        <v>152487</v>
      </c>
      <c r="K19" s="4">
        <f t="shared" si="2"/>
        <v>58000</v>
      </c>
      <c r="L19" s="4">
        <f t="shared" si="2"/>
        <v>9245</v>
      </c>
      <c r="M19" s="4">
        <f t="shared" si="2"/>
        <v>568</v>
      </c>
      <c r="N19" s="4">
        <f t="shared" si="2"/>
        <v>19784</v>
      </c>
      <c r="O19" s="4">
        <f t="shared" si="2"/>
        <v>13117</v>
      </c>
      <c r="P19" s="4">
        <f t="shared" si="2"/>
        <v>1940</v>
      </c>
      <c r="Q19" s="4">
        <f t="shared" si="2"/>
        <v>1931</v>
      </c>
      <c r="R19" s="4">
        <f t="shared" si="2"/>
        <v>5238</v>
      </c>
      <c r="S19" s="4">
        <f t="shared" si="2"/>
        <v>13820</v>
      </c>
      <c r="T19" s="4">
        <f>SUM(D19:S19)</f>
        <v>578024</v>
      </c>
      <c r="U19" s="4">
        <f t="shared" si="1"/>
        <v>1043002</v>
      </c>
      <c r="V19" s="100"/>
      <c r="W19" s="101"/>
      <c r="X19" s="101"/>
      <c r="Y19" s="102"/>
    </row>
    <row r="20" spans="3:25" ht="13.8" thickBot="1" x14ac:dyDescent="0.3"/>
    <row r="21" spans="3:25" ht="15.75" customHeight="1" thickBot="1" x14ac:dyDescent="0.3">
      <c r="C21" s="8">
        <v>2023</v>
      </c>
      <c r="D21" s="412" t="s">
        <v>105</v>
      </c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4"/>
    </row>
    <row r="22" spans="3:25" ht="15.75" customHeight="1" thickBot="1" x14ac:dyDescent="0.3">
      <c r="C22" s="415" t="s">
        <v>12</v>
      </c>
      <c r="D22" s="417" t="s">
        <v>0</v>
      </c>
      <c r="E22" s="418"/>
      <c r="F22" s="418"/>
      <c r="G22" s="419"/>
      <c r="H22" s="420" t="s">
        <v>1</v>
      </c>
      <c r="I22" s="421"/>
      <c r="J22" s="421"/>
      <c r="K22" s="422"/>
      <c r="L22" s="420" t="s">
        <v>2</v>
      </c>
      <c r="M22" s="421"/>
      <c r="N22" s="421"/>
      <c r="O22" s="422"/>
      <c r="P22" s="420" t="s">
        <v>3</v>
      </c>
      <c r="Q22" s="421"/>
      <c r="R22" s="421"/>
      <c r="S22" s="422"/>
      <c r="T22" s="423" t="s">
        <v>4</v>
      </c>
      <c r="U22" s="423" t="s">
        <v>5</v>
      </c>
    </row>
    <row r="23" spans="3:25" ht="13.8" thickBot="1" x14ac:dyDescent="0.3">
      <c r="C23" s="415"/>
      <c r="D23" s="410" t="s">
        <v>6</v>
      </c>
      <c r="E23" s="411"/>
      <c r="F23" s="410" t="s">
        <v>7</v>
      </c>
      <c r="G23" s="411"/>
      <c r="H23" s="410" t="s">
        <v>6</v>
      </c>
      <c r="I23" s="411"/>
      <c r="J23" s="410" t="s">
        <v>7</v>
      </c>
      <c r="K23" s="411"/>
      <c r="L23" s="410" t="s">
        <v>6</v>
      </c>
      <c r="M23" s="411"/>
      <c r="N23" s="410" t="s">
        <v>7</v>
      </c>
      <c r="O23" s="411"/>
      <c r="P23" s="410" t="s">
        <v>6</v>
      </c>
      <c r="Q23" s="411"/>
      <c r="R23" s="410" t="s">
        <v>7</v>
      </c>
      <c r="S23" s="411"/>
      <c r="T23" s="424"/>
      <c r="U23" s="424"/>
    </row>
    <row r="24" spans="3:25" ht="13.8" thickBot="1" x14ac:dyDescent="0.3">
      <c r="C24" s="416"/>
      <c r="D24" s="9" t="s">
        <v>8</v>
      </c>
      <c r="E24" s="9" t="s">
        <v>9</v>
      </c>
      <c r="F24" s="9" t="s">
        <v>8</v>
      </c>
      <c r="G24" s="10" t="s">
        <v>9</v>
      </c>
      <c r="H24" s="9" t="s">
        <v>8</v>
      </c>
      <c r="I24" s="9" t="s">
        <v>9</v>
      </c>
      <c r="J24" s="9" t="s">
        <v>8</v>
      </c>
      <c r="K24" s="9" t="s">
        <v>9</v>
      </c>
      <c r="L24" s="9" t="s">
        <v>8</v>
      </c>
      <c r="M24" s="9" t="s">
        <v>9</v>
      </c>
      <c r="N24" s="9" t="s">
        <v>8</v>
      </c>
      <c r="O24" s="9" t="s">
        <v>9</v>
      </c>
      <c r="P24" s="9" t="s">
        <v>8</v>
      </c>
      <c r="Q24" s="9" t="s">
        <v>9</v>
      </c>
      <c r="R24" s="9" t="s">
        <v>8</v>
      </c>
      <c r="S24" s="9" t="s">
        <v>9</v>
      </c>
      <c r="T24" s="425"/>
      <c r="U24" s="425"/>
    </row>
    <row r="25" spans="3:25" x14ac:dyDescent="0.25">
      <c r="C25" s="11" t="s">
        <v>13</v>
      </c>
      <c r="D25" s="103">
        <v>3511</v>
      </c>
      <c r="E25" s="103">
        <v>7296</v>
      </c>
      <c r="F25" s="103">
        <v>16002</v>
      </c>
      <c r="G25" s="103">
        <v>6136</v>
      </c>
      <c r="H25" s="103">
        <v>8235</v>
      </c>
      <c r="I25" s="103">
        <v>2632</v>
      </c>
      <c r="J25" s="103">
        <v>10236</v>
      </c>
      <c r="K25" s="103">
        <v>21179</v>
      </c>
      <c r="L25" s="103">
        <v>8653</v>
      </c>
      <c r="M25" s="103">
        <v>0</v>
      </c>
      <c r="N25" s="103">
        <v>16253</v>
      </c>
      <c r="O25" s="103">
        <v>0</v>
      </c>
      <c r="P25" s="103">
        <v>0</v>
      </c>
      <c r="Q25" s="103">
        <v>0</v>
      </c>
      <c r="R25" s="103">
        <v>0</v>
      </c>
      <c r="S25" s="103">
        <v>0</v>
      </c>
      <c r="T25" s="103">
        <f>SUM(D25:S25)</f>
        <v>100133</v>
      </c>
      <c r="U25" s="103">
        <f>D25+E25+H25+I25+L25+M25+P25+Q25+(2*(F25+G25+J25+K25+N25+O25+R25+S25))</f>
        <v>169939</v>
      </c>
      <c r="W25" s="97"/>
      <c r="X25" s="97"/>
    </row>
    <row r="26" spans="3:25" x14ac:dyDescent="0.25">
      <c r="C26" s="12" t="s">
        <v>14</v>
      </c>
      <c r="D26" s="104">
        <v>27650</v>
      </c>
      <c r="E26" s="104">
        <v>2683</v>
      </c>
      <c r="F26" s="104">
        <v>81327</v>
      </c>
      <c r="G26" s="104">
        <v>19658</v>
      </c>
      <c r="H26" s="104">
        <v>18093</v>
      </c>
      <c r="I26" s="104">
        <v>11792</v>
      </c>
      <c r="J26" s="104">
        <v>73177</v>
      </c>
      <c r="K26" s="104">
        <v>36206</v>
      </c>
      <c r="L26" s="104">
        <v>2144</v>
      </c>
      <c r="M26" s="104">
        <v>515</v>
      </c>
      <c r="N26" s="104">
        <v>7212</v>
      </c>
      <c r="O26" s="104">
        <v>785</v>
      </c>
      <c r="P26" s="104">
        <v>1383</v>
      </c>
      <c r="Q26" s="104">
        <v>247</v>
      </c>
      <c r="R26" s="104">
        <v>3636</v>
      </c>
      <c r="S26" s="104">
        <v>6157</v>
      </c>
      <c r="T26" s="104">
        <f t="shared" ref="T26:T29" si="3">SUM(D26:S26)</f>
        <v>292665</v>
      </c>
      <c r="U26" s="104">
        <f t="shared" ref="U26:U30" si="4">D26+E26+H26+I26+L26+M26+P26+Q26+(2*(F26+G26+J26+K26+N26+O26+R26+S26))</f>
        <v>520823</v>
      </c>
    </row>
    <row r="27" spans="3:25" x14ac:dyDescent="0.25">
      <c r="C27" s="12" t="s">
        <v>15</v>
      </c>
      <c r="D27" s="104">
        <v>4375</v>
      </c>
      <c r="E27" s="104">
        <v>1633</v>
      </c>
      <c r="F27" s="104">
        <v>5693</v>
      </c>
      <c r="G27" s="104">
        <v>42355</v>
      </c>
      <c r="H27" s="104">
        <v>4762</v>
      </c>
      <c r="I27" s="104">
        <v>2287</v>
      </c>
      <c r="J27" s="104">
        <v>61009</v>
      </c>
      <c r="K27" s="104">
        <v>1334</v>
      </c>
      <c r="L27" s="104">
        <v>103</v>
      </c>
      <c r="M27" s="104">
        <v>807</v>
      </c>
      <c r="N27" s="104">
        <v>202</v>
      </c>
      <c r="O27" s="104">
        <v>12349</v>
      </c>
      <c r="P27" s="104">
        <v>268</v>
      </c>
      <c r="Q27" s="104">
        <v>289</v>
      </c>
      <c r="R27" s="104">
        <v>268</v>
      </c>
      <c r="S27" s="104">
        <v>585</v>
      </c>
      <c r="T27" s="104">
        <f t="shared" si="3"/>
        <v>138319</v>
      </c>
      <c r="U27" s="104">
        <f t="shared" si="4"/>
        <v>262114</v>
      </c>
      <c r="V27" s="99"/>
    </row>
    <row r="28" spans="3:25" x14ac:dyDescent="0.25">
      <c r="C28" s="12" t="s">
        <v>16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f t="shared" si="3"/>
        <v>0</v>
      </c>
      <c r="U28" s="104">
        <f t="shared" si="4"/>
        <v>0</v>
      </c>
      <c r="V28" s="99"/>
      <c r="W28" s="99"/>
    </row>
    <row r="29" spans="3:25" ht="13.8" thickBot="1" x14ac:dyDescent="0.3">
      <c r="C29" s="12" t="s">
        <v>17</v>
      </c>
      <c r="D29" s="105">
        <v>218</v>
      </c>
      <c r="E29" s="105">
        <v>1</v>
      </c>
      <c r="F29" s="105">
        <v>525</v>
      </c>
      <c r="G29" s="105">
        <v>3</v>
      </c>
      <c r="H29" s="105">
        <v>8</v>
      </c>
      <c r="I29" s="105">
        <v>0</v>
      </c>
      <c r="J29" s="105">
        <v>414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434</v>
      </c>
      <c r="Q29" s="105">
        <v>49</v>
      </c>
      <c r="R29" s="105">
        <v>1206</v>
      </c>
      <c r="S29" s="105">
        <v>126</v>
      </c>
      <c r="T29" s="104">
        <f t="shared" si="3"/>
        <v>2984</v>
      </c>
      <c r="U29" s="104">
        <f t="shared" si="4"/>
        <v>5258</v>
      </c>
      <c r="V29" s="99"/>
    </row>
    <row r="30" spans="3:25" ht="13.8" thickBot="1" x14ac:dyDescent="0.3">
      <c r="C30" s="13" t="s">
        <v>10</v>
      </c>
      <c r="D30" s="14">
        <f>SUM(D25:D29)</f>
        <v>35754</v>
      </c>
      <c r="E30" s="14">
        <f t="shared" ref="E30:S30" si="5">SUM(E25:E29)</f>
        <v>11613</v>
      </c>
      <c r="F30" s="14">
        <f t="shared" si="5"/>
        <v>103547</v>
      </c>
      <c r="G30" s="14">
        <f t="shared" si="5"/>
        <v>68152</v>
      </c>
      <c r="H30" s="14">
        <f t="shared" si="5"/>
        <v>31098</v>
      </c>
      <c r="I30" s="14">
        <f t="shared" si="5"/>
        <v>16711</v>
      </c>
      <c r="J30" s="14">
        <f t="shared" si="5"/>
        <v>144836</v>
      </c>
      <c r="K30" s="14">
        <f t="shared" si="5"/>
        <v>58719</v>
      </c>
      <c r="L30" s="14">
        <f t="shared" si="5"/>
        <v>10900</v>
      </c>
      <c r="M30" s="14">
        <f t="shared" si="5"/>
        <v>1322</v>
      </c>
      <c r="N30" s="14">
        <f t="shared" si="5"/>
        <v>23667</v>
      </c>
      <c r="O30" s="14">
        <f t="shared" si="5"/>
        <v>13134</v>
      </c>
      <c r="P30" s="14">
        <f t="shared" si="5"/>
        <v>2085</v>
      </c>
      <c r="Q30" s="14">
        <f t="shared" si="5"/>
        <v>585</v>
      </c>
      <c r="R30" s="14">
        <f t="shared" si="5"/>
        <v>5110</v>
      </c>
      <c r="S30" s="14">
        <f t="shared" si="5"/>
        <v>6868</v>
      </c>
      <c r="T30" s="14">
        <f>SUM(D30:S30)</f>
        <v>534101</v>
      </c>
      <c r="U30" s="14">
        <f t="shared" si="4"/>
        <v>958134</v>
      </c>
      <c r="V30" s="99"/>
    </row>
    <row r="31" spans="3:25" ht="13.8" thickBot="1" x14ac:dyDescent="0.3"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</row>
    <row r="32" spans="3:25" ht="15.75" customHeight="1" thickBot="1" x14ac:dyDescent="0.3">
      <c r="C32" s="412" t="s">
        <v>106</v>
      </c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4"/>
    </row>
    <row r="33" spans="3:22" ht="13.8" thickBot="1" x14ac:dyDescent="0.3">
      <c r="C33" s="415" t="s">
        <v>12</v>
      </c>
      <c r="D33" s="417" t="s">
        <v>0</v>
      </c>
      <c r="E33" s="418"/>
      <c r="F33" s="418"/>
      <c r="G33" s="419"/>
      <c r="H33" s="420" t="s">
        <v>1</v>
      </c>
      <c r="I33" s="421"/>
      <c r="J33" s="421"/>
      <c r="K33" s="422"/>
      <c r="L33" s="420" t="s">
        <v>2</v>
      </c>
      <c r="M33" s="421"/>
      <c r="N33" s="421"/>
      <c r="O33" s="422"/>
      <c r="P33" s="420" t="s">
        <v>3</v>
      </c>
      <c r="Q33" s="421"/>
      <c r="R33" s="421"/>
      <c r="S33" s="422"/>
      <c r="T33" s="423" t="s">
        <v>4</v>
      </c>
      <c r="U33" s="423" t="s">
        <v>5</v>
      </c>
      <c r="V33" s="100"/>
    </row>
    <row r="34" spans="3:22" ht="13.8" thickBot="1" x14ac:dyDescent="0.3">
      <c r="C34" s="415"/>
      <c r="D34" s="410" t="s">
        <v>6</v>
      </c>
      <c r="E34" s="411"/>
      <c r="F34" s="410" t="s">
        <v>7</v>
      </c>
      <c r="G34" s="411"/>
      <c r="H34" s="410" t="s">
        <v>6</v>
      </c>
      <c r="I34" s="411"/>
      <c r="J34" s="410" t="s">
        <v>7</v>
      </c>
      <c r="K34" s="411"/>
      <c r="L34" s="410" t="s">
        <v>6</v>
      </c>
      <c r="M34" s="411"/>
      <c r="N34" s="410" t="s">
        <v>7</v>
      </c>
      <c r="O34" s="411"/>
      <c r="P34" s="410" t="s">
        <v>6</v>
      </c>
      <c r="Q34" s="411"/>
      <c r="R34" s="410" t="s">
        <v>7</v>
      </c>
      <c r="S34" s="411"/>
      <c r="T34" s="424"/>
      <c r="U34" s="424"/>
      <c r="V34" s="100"/>
    </row>
    <row r="35" spans="3:22" ht="13.8" thickBot="1" x14ac:dyDescent="0.3">
      <c r="C35" s="416"/>
      <c r="D35" s="9" t="s">
        <v>8</v>
      </c>
      <c r="E35" s="9" t="s">
        <v>9</v>
      </c>
      <c r="F35" s="9" t="s">
        <v>8</v>
      </c>
      <c r="G35" s="10" t="s">
        <v>9</v>
      </c>
      <c r="H35" s="9" t="s">
        <v>8</v>
      </c>
      <c r="I35" s="9" t="s">
        <v>9</v>
      </c>
      <c r="J35" s="9" t="s">
        <v>8</v>
      </c>
      <c r="K35" s="9" t="s">
        <v>9</v>
      </c>
      <c r="L35" s="9" t="s">
        <v>8</v>
      </c>
      <c r="M35" s="9" t="s">
        <v>9</v>
      </c>
      <c r="N35" s="9" t="s">
        <v>8</v>
      </c>
      <c r="O35" s="9" t="s">
        <v>9</v>
      </c>
      <c r="P35" s="9" t="s">
        <v>8</v>
      </c>
      <c r="Q35" s="9" t="s">
        <v>9</v>
      </c>
      <c r="R35" s="9" t="s">
        <v>8</v>
      </c>
      <c r="S35" s="9" t="s">
        <v>9</v>
      </c>
      <c r="T35" s="425"/>
      <c r="U35" s="425"/>
    </row>
    <row r="36" spans="3:22" x14ac:dyDescent="0.25">
      <c r="C36" s="11" t="s">
        <v>13</v>
      </c>
      <c r="D36" s="103">
        <f>D25-D14</f>
        <v>1299</v>
      </c>
      <c r="E36" s="103">
        <f t="shared" ref="E36:S36" si="6">E25-E14</f>
        <v>-1380</v>
      </c>
      <c r="F36" s="103">
        <f t="shared" si="6"/>
        <v>3967</v>
      </c>
      <c r="G36" s="103">
        <f t="shared" si="6"/>
        <v>367</v>
      </c>
      <c r="H36" s="103">
        <f t="shared" si="6"/>
        <v>-1255</v>
      </c>
      <c r="I36" s="103">
        <f t="shared" si="6"/>
        <v>1131</v>
      </c>
      <c r="J36" s="103">
        <f t="shared" si="6"/>
        <v>205</v>
      </c>
      <c r="K36" s="103">
        <f t="shared" si="6"/>
        <v>8503</v>
      </c>
      <c r="L36" s="103">
        <f t="shared" si="6"/>
        <v>2212</v>
      </c>
      <c r="M36" s="103">
        <f t="shared" si="6"/>
        <v>0</v>
      </c>
      <c r="N36" s="103">
        <f t="shared" si="6"/>
        <v>2459</v>
      </c>
      <c r="O36" s="103">
        <f t="shared" si="6"/>
        <v>0</v>
      </c>
      <c r="P36" s="103">
        <f t="shared" si="6"/>
        <v>0</v>
      </c>
      <c r="Q36" s="103">
        <f t="shared" si="6"/>
        <v>0</v>
      </c>
      <c r="R36" s="103">
        <f t="shared" si="6"/>
        <v>0</v>
      </c>
      <c r="S36" s="103">
        <f t="shared" si="6"/>
        <v>0</v>
      </c>
      <c r="T36" s="103">
        <f>SUM(D36:S36)</f>
        <v>17508</v>
      </c>
      <c r="U36" s="103">
        <f>D36+E36+H36+I36+L36+M36+P36+Q36+(2*(F36+G36+J36+K36+N36+O36+R36+S36))</f>
        <v>33009</v>
      </c>
      <c r="V36" s="100"/>
    </row>
    <row r="37" spans="3:22" x14ac:dyDescent="0.25">
      <c r="C37" s="12" t="s">
        <v>14</v>
      </c>
      <c r="D37" s="104">
        <f t="shared" ref="D37:S41" si="7">D26-D15</f>
        <v>-8355</v>
      </c>
      <c r="E37" s="104">
        <f t="shared" si="7"/>
        <v>2525</v>
      </c>
      <c r="F37" s="104">
        <f t="shared" si="7"/>
        <v>-52848</v>
      </c>
      <c r="G37" s="104">
        <f t="shared" si="7"/>
        <v>5953</v>
      </c>
      <c r="H37" s="104">
        <f t="shared" si="7"/>
        <v>-2034</v>
      </c>
      <c r="I37" s="104">
        <f t="shared" si="7"/>
        <v>6093</v>
      </c>
      <c r="J37" s="104">
        <f t="shared" si="7"/>
        <v>-11157</v>
      </c>
      <c r="K37" s="104">
        <f t="shared" si="7"/>
        <v>-6060</v>
      </c>
      <c r="L37" s="104">
        <f t="shared" si="7"/>
        <v>-536</v>
      </c>
      <c r="M37" s="104">
        <f t="shared" si="7"/>
        <v>511</v>
      </c>
      <c r="N37" s="104">
        <f t="shared" si="7"/>
        <v>1908</v>
      </c>
      <c r="O37" s="104">
        <f t="shared" si="7"/>
        <v>-79</v>
      </c>
      <c r="P37" s="104">
        <f t="shared" si="7"/>
        <v>-89</v>
      </c>
      <c r="Q37" s="104">
        <f t="shared" si="7"/>
        <v>-1502</v>
      </c>
      <c r="R37" s="104">
        <f t="shared" si="7"/>
        <v>-116</v>
      </c>
      <c r="S37" s="104">
        <f t="shared" si="7"/>
        <v>-6671</v>
      </c>
      <c r="T37" s="104">
        <f t="shared" ref="T37:T40" si="8">SUM(D37:S37)</f>
        <v>-72457</v>
      </c>
      <c r="U37" s="104">
        <f t="shared" ref="U37:U40" si="9">D37+E37+H37+I37+L37+M37+P37+Q37+(2*(F37+G37+J37+K37+N37+O37+R37+S37))</f>
        <v>-141527</v>
      </c>
      <c r="V37" s="100"/>
    </row>
    <row r="38" spans="3:22" x14ac:dyDescent="0.25">
      <c r="C38" s="12" t="s">
        <v>15</v>
      </c>
      <c r="D38" s="104">
        <f t="shared" si="7"/>
        <v>-1659</v>
      </c>
      <c r="E38" s="104">
        <f t="shared" si="7"/>
        <v>-502</v>
      </c>
      <c r="F38" s="104">
        <f t="shared" si="7"/>
        <v>-9011</v>
      </c>
      <c r="G38" s="104">
        <f t="shared" si="7"/>
        <v>20688</v>
      </c>
      <c r="H38" s="104">
        <f t="shared" si="7"/>
        <v>-1449</v>
      </c>
      <c r="I38" s="104">
        <f t="shared" si="7"/>
        <v>1325</v>
      </c>
      <c r="J38" s="104">
        <f t="shared" si="7"/>
        <v>3188</v>
      </c>
      <c r="K38" s="104">
        <f t="shared" si="7"/>
        <v>-1724</v>
      </c>
      <c r="L38" s="104">
        <f t="shared" si="7"/>
        <v>-21</v>
      </c>
      <c r="M38" s="104">
        <f t="shared" si="7"/>
        <v>243</v>
      </c>
      <c r="N38" s="104">
        <f t="shared" si="7"/>
        <v>-484</v>
      </c>
      <c r="O38" s="104">
        <f t="shared" si="7"/>
        <v>96</v>
      </c>
      <c r="P38" s="104">
        <f t="shared" si="7"/>
        <v>152</v>
      </c>
      <c r="Q38" s="104">
        <f t="shared" si="7"/>
        <v>114</v>
      </c>
      <c r="R38" s="104">
        <f t="shared" si="7"/>
        <v>26</v>
      </c>
      <c r="S38" s="104">
        <f t="shared" si="7"/>
        <v>-306</v>
      </c>
      <c r="T38" s="104">
        <f t="shared" si="8"/>
        <v>10676</v>
      </c>
      <c r="U38" s="104">
        <f t="shared" si="9"/>
        <v>23149</v>
      </c>
      <c r="V38" s="100"/>
    </row>
    <row r="39" spans="3:22" x14ac:dyDescent="0.25">
      <c r="C39" s="12" t="s">
        <v>16</v>
      </c>
      <c r="D39" s="104">
        <f t="shared" si="7"/>
        <v>0</v>
      </c>
      <c r="E39" s="104">
        <f t="shared" si="7"/>
        <v>0</v>
      </c>
      <c r="F39" s="104">
        <f t="shared" si="7"/>
        <v>0</v>
      </c>
      <c r="G39" s="104">
        <f t="shared" si="7"/>
        <v>0</v>
      </c>
      <c r="H39" s="104">
        <f t="shared" si="7"/>
        <v>0</v>
      </c>
      <c r="I39" s="104">
        <f t="shared" si="7"/>
        <v>0</v>
      </c>
      <c r="J39" s="104">
        <f t="shared" si="7"/>
        <v>0</v>
      </c>
      <c r="K39" s="104">
        <f t="shared" si="7"/>
        <v>0</v>
      </c>
      <c r="L39" s="104">
        <f t="shared" si="7"/>
        <v>0</v>
      </c>
      <c r="M39" s="104">
        <f t="shared" si="7"/>
        <v>0</v>
      </c>
      <c r="N39" s="104">
        <f t="shared" si="7"/>
        <v>0</v>
      </c>
      <c r="O39" s="104">
        <f t="shared" si="7"/>
        <v>0</v>
      </c>
      <c r="P39" s="104">
        <f t="shared" si="7"/>
        <v>0</v>
      </c>
      <c r="Q39" s="104">
        <f t="shared" si="7"/>
        <v>0</v>
      </c>
      <c r="R39" s="104">
        <f t="shared" si="7"/>
        <v>0</v>
      </c>
      <c r="S39" s="104">
        <f t="shared" si="7"/>
        <v>0</v>
      </c>
      <c r="T39" s="104">
        <f t="shared" si="8"/>
        <v>0</v>
      </c>
      <c r="U39" s="104">
        <f t="shared" si="9"/>
        <v>0</v>
      </c>
      <c r="V39" s="100"/>
    </row>
    <row r="40" spans="3:22" ht="13.8" thickBot="1" x14ac:dyDescent="0.3">
      <c r="C40" s="12" t="s">
        <v>17</v>
      </c>
      <c r="D40" s="105">
        <f t="shared" si="7"/>
        <v>88</v>
      </c>
      <c r="E40" s="105">
        <f t="shared" si="7"/>
        <v>1</v>
      </c>
      <c r="F40" s="105">
        <f t="shared" si="7"/>
        <v>48</v>
      </c>
      <c r="G40" s="105">
        <f t="shared" si="7"/>
        <v>3</v>
      </c>
      <c r="H40" s="105">
        <f t="shared" si="7"/>
        <v>-14</v>
      </c>
      <c r="I40" s="105">
        <f t="shared" si="7"/>
        <v>0</v>
      </c>
      <c r="J40" s="105">
        <f t="shared" si="7"/>
        <v>113</v>
      </c>
      <c r="K40" s="105">
        <f t="shared" si="7"/>
        <v>0</v>
      </c>
      <c r="L40" s="105">
        <f t="shared" si="7"/>
        <v>0</v>
      </c>
      <c r="M40" s="105">
        <f t="shared" si="7"/>
        <v>0</v>
      </c>
      <c r="N40" s="105">
        <f t="shared" si="7"/>
        <v>0</v>
      </c>
      <c r="O40" s="105">
        <f t="shared" si="7"/>
        <v>0</v>
      </c>
      <c r="P40" s="105">
        <f t="shared" si="7"/>
        <v>82</v>
      </c>
      <c r="Q40" s="105">
        <f t="shared" si="7"/>
        <v>42</v>
      </c>
      <c r="R40" s="105">
        <f t="shared" si="7"/>
        <v>-38</v>
      </c>
      <c r="S40" s="105">
        <f t="shared" si="7"/>
        <v>25</v>
      </c>
      <c r="T40" s="104">
        <f t="shared" si="8"/>
        <v>350</v>
      </c>
      <c r="U40" s="104">
        <f t="shared" si="9"/>
        <v>501</v>
      </c>
      <c r="V40" s="100"/>
    </row>
    <row r="41" spans="3:22" ht="13.8" thickBot="1" x14ac:dyDescent="0.3">
      <c r="C41" s="13" t="s">
        <v>10</v>
      </c>
      <c r="D41" s="14">
        <f>D30-D19</f>
        <v>-8627</v>
      </c>
      <c r="E41" s="14">
        <f t="shared" si="7"/>
        <v>644</v>
      </c>
      <c r="F41" s="14">
        <f t="shared" si="7"/>
        <v>-57844</v>
      </c>
      <c r="G41" s="14">
        <f t="shared" si="7"/>
        <v>27011</v>
      </c>
      <c r="H41" s="14">
        <f t="shared" si="7"/>
        <v>-4752</v>
      </c>
      <c r="I41" s="14">
        <f t="shared" si="7"/>
        <v>8549</v>
      </c>
      <c r="J41" s="14">
        <f t="shared" si="7"/>
        <v>-7651</v>
      </c>
      <c r="K41" s="14">
        <f t="shared" si="7"/>
        <v>719</v>
      </c>
      <c r="L41" s="14">
        <f t="shared" si="7"/>
        <v>1655</v>
      </c>
      <c r="M41" s="14">
        <f t="shared" si="7"/>
        <v>754</v>
      </c>
      <c r="N41" s="14">
        <f t="shared" si="7"/>
        <v>3883</v>
      </c>
      <c r="O41" s="14">
        <f t="shared" si="7"/>
        <v>17</v>
      </c>
      <c r="P41" s="14">
        <f t="shared" si="7"/>
        <v>145</v>
      </c>
      <c r="Q41" s="14">
        <f t="shared" si="7"/>
        <v>-1346</v>
      </c>
      <c r="R41" s="14">
        <f t="shared" si="7"/>
        <v>-128</v>
      </c>
      <c r="S41" s="14">
        <f t="shared" si="7"/>
        <v>-6952</v>
      </c>
      <c r="T41" s="14">
        <f t="shared" ref="T41:U41" si="10">T30-T19</f>
        <v>-43923</v>
      </c>
      <c r="U41" s="14">
        <f t="shared" si="10"/>
        <v>-84868</v>
      </c>
    </row>
    <row r="42" spans="3:22" ht="13.8" thickBot="1" x14ac:dyDescent="0.3"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3:22" ht="13.8" thickBot="1" x14ac:dyDescent="0.3">
      <c r="C43" s="412" t="s">
        <v>107</v>
      </c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4"/>
    </row>
    <row r="44" spans="3:22" ht="13.8" thickBot="1" x14ac:dyDescent="0.3">
      <c r="C44" s="415" t="s">
        <v>12</v>
      </c>
      <c r="D44" s="417" t="s">
        <v>0</v>
      </c>
      <c r="E44" s="418"/>
      <c r="F44" s="418"/>
      <c r="G44" s="419"/>
      <c r="H44" s="420" t="s">
        <v>1</v>
      </c>
      <c r="I44" s="421"/>
      <c r="J44" s="421"/>
      <c r="K44" s="422"/>
      <c r="L44" s="420" t="s">
        <v>2</v>
      </c>
      <c r="M44" s="421"/>
      <c r="N44" s="421"/>
      <c r="O44" s="422"/>
      <c r="P44" s="420" t="s">
        <v>3</v>
      </c>
      <c r="Q44" s="421"/>
      <c r="R44" s="421"/>
      <c r="S44" s="422"/>
      <c r="T44" s="423" t="s">
        <v>4</v>
      </c>
      <c r="U44" s="423" t="s">
        <v>5</v>
      </c>
    </row>
    <row r="45" spans="3:22" ht="13.8" thickBot="1" x14ac:dyDescent="0.3">
      <c r="C45" s="415"/>
      <c r="D45" s="410" t="s">
        <v>6</v>
      </c>
      <c r="E45" s="411"/>
      <c r="F45" s="410" t="s">
        <v>7</v>
      </c>
      <c r="G45" s="411"/>
      <c r="H45" s="410" t="s">
        <v>6</v>
      </c>
      <c r="I45" s="411"/>
      <c r="J45" s="410" t="s">
        <v>7</v>
      </c>
      <c r="K45" s="411"/>
      <c r="L45" s="410" t="s">
        <v>6</v>
      </c>
      <c r="M45" s="411"/>
      <c r="N45" s="410" t="s">
        <v>7</v>
      </c>
      <c r="O45" s="411"/>
      <c r="P45" s="410" t="s">
        <v>6</v>
      </c>
      <c r="Q45" s="411"/>
      <c r="R45" s="410" t="s">
        <v>7</v>
      </c>
      <c r="S45" s="411"/>
      <c r="T45" s="424"/>
      <c r="U45" s="424"/>
    </row>
    <row r="46" spans="3:22" ht="13.8" thickBot="1" x14ac:dyDescent="0.3">
      <c r="C46" s="416"/>
      <c r="D46" s="9" t="s">
        <v>8</v>
      </c>
      <c r="E46" s="9" t="s">
        <v>9</v>
      </c>
      <c r="F46" s="9" t="s">
        <v>8</v>
      </c>
      <c r="G46" s="10" t="s">
        <v>9</v>
      </c>
      <c r="H46" s="9" t="s">
        <v>8</v>
      </c>
      <c r="I46" s="9" t="s">
        <v>9</v>
      </c>
      <c r="J46" s="9" t="s">
        <v>8</v>
      </c>
      <c r="K46" s="9" t="s">
        <v>9</v>
      </c>
      <c r="L46" s="9" t="s">
        <v>8</v>
      </c>
      <c r="M46" s="9" t="s">
        <v>9</v>
      </c>
      <c r="N46" s="9" t="s">
        <v>8</v>
      </c>
      <c r="O46" s="9" t="s">
        <v>9</v>
      </c>
      <c r="P46" s="9" t="s">
        <v>8</v>
      </c>
      <c r="Q46" s="9" t="s">
        <v>9</v>
      </c>
      <c r="R46" s="9" t="s">
        <v>8</v>
      </c>
      <c r="S46" s="9" t="s">
        <v>9</v>
      </c>
      <c r="T46" s="425"/>
      <c r="U46" s="425"/>
    </row>
    <row r="47" spans="3:22" x14ac:dyDescent="0.25">
      <c r="C47" s="11" t="s">
        <v>13</v>
      </c>
      <c r="D47" s="107">
        <f>+D36/D14</f>
        <v>0.58725135623869806</v>
      </c>
      <c r="E47" s="107">
        <f t="shared" ref="E47:R47" si="11">+E36/E14</f>
        <v>-0.1590594744121715</v>
      </c>
      <c r="F47" s="107">
        <f t="shared" si="11"/>
        <v>0.32962193601994183</v>
      </c>
      <c r="G47" s="107">
        <f t="shared" si="11"/>
        <v>6.361587796845207E-2</v>
      </c>
      <c r="H47" s="107">
        <f t="shared" si="11"/>
        <v>-0.13224446786090621</v>
      </c>
      <c r="I47" s="107">
        <f t="shared" si="11"/>
        <v>0.75349766822118591</v>
      </c>
      <c r="J47" s="107">
        <f t="shared" si="11"/>
        <v>2.0436646396171869E-2</v>
      </c>
      <c r="K47" s="107">
        <f t="shared" si="11"/>
        <v>0.67079520353423794</v>
      </c>
      <c r="L47" s="107">
        <f t="shared" si="11"/>
        <v>0.34342493401645707</v>
      </c>
      <c r="M47" s="107"/>
      <c r="N47" s="107">
        <f t="shared" si="11"/>
        <v>0.17826591271567349</v>
      </c>
      <c r="O47" s="107"/>
      <c r="P47" s="107"/>
      <c r="Q47" s="107"/>
      <c r="R47" s="107" t="e">
        <f t="shared" si="11"/>
        <v>#DIV/0!</v>
      </c>
      <c r="S47" s="107"/>
      <c r="T47" s="107">
        <f>+T36/T14</f>
        <v>0.21189712556732224</v>
      </c>
      <c r="U47" s="107">
        <f>+U36/U14</f>
        <v>0.24106477762360329</v>
      </c>
    </row>
    <row r="48" spans="3:22" x14ac:dyDescent="0.25">
      <c r="C48" s="12" t="s">
        <v>14</v>
      </c>
      <c r="D48" s="108">
        <f t="shared" ref="D48:U51" si="12">+D37/D15</f>
        <v>-0.23205110401333148</v>
      </c>
      <c r="E48" s="108">
        <f t="shared" si="12"/>
        <v>15.981012658227849</v>
      </c>
      <c r="F48" s="108">
        <f t="shared" si="12"/>
        <v>-0.39387367244270544</v>
      </c>
      <c r="G48" s="108">
        <f t="shared" si="12"/>
        <v>0.43436701933600874</v>
      </c>
      <c r="H48" s="108">
        <f t="shared" si="12"/>
        <v>-0.10105827992249218</v>
      </c>
      <c r="I48" s="108">
        <f t="shared" si="12"/>
        <v>1.0691349359536761</v>
      </c>
      <c r="J48" s="108">
        <f t="shared" si="12"/>
        <v>-0.132295396874333</v>
      </c>
      <c r="K48" s="108">
        <f t="shared" si="12"/>
        <v>-0.14337765579898737</v>
      </c>
      <c r="L48" s="108">
        <f t="shared" si="12"/>
        <v>-0.2</v>
      </c>
      <c r="M48" s="108">
        <f t="shared" si="12"/>
        <v>127.75</v>
      </c>
      <c r="N48" s="108">
        <f t="shared" si="12"/>
        <v>0.35972850678733032</v>
      </c>
      <c r="O48" s="108">
        <f t="shared" si="12"/>
        <v>-9.1435185185185189E-2</v>
      </c>
      <c r="P48" s="108">
        <f t="shared" si="12"/>
        <v>-6.0461956521739128E-2</v>
      </c>
      <c r="Q48" s="108">
        <f t="shared" si="12"/>
        <v>-0.85877644368210404</v>
      </c>
      <c r="R48" s="108">
        <f t="shared" si="12"/>
        <v>-3.0916844349680169E-2</v>
      </c>
      <c r="S48" s="108">
        <f t="shared" si="12"/>
        <v>-0.52003429996881823</v>
      </c>
      <c r="T48" s="108">
        <f t="shared" si="12"/>
        <v>-0.19844599887161005</v>
      </c>
      <c r="U48" s="108">
        <f t="shared" si="12"/>
        <v>-0.21367403940514834</v>
      </c>
    </row>
    <row r="49" spans="3:21" x14ac:dyDescent="0.25">
      <c r="C49" s="12" t="s">
        <v>15</v>
      </c>
      <c r="D49" s="108">
        <f t="shared" si="12"/>
        <v>-0.27494199535962877</v>
      </c>
      <c r="E49" s="108">
        <f t="shared" si="12"/>
        <v>-0.23512880562060889</v>
      </c>
      <c r="F49" s="108">
        <f t="shared" si="12"/>
        <v>-0.61282644178454837</v>
      </c>
      <c r="G49" s="108">
        <f t="shared" si="12"/>
        <v>0.95481607975261917</v>
      </c>
      <c r="H49" s="108">
        <f t="shared" si="12"/>
        <v>-0.23329576557720175</v>
      </c>
      <c r="I49" s="108">
        <f t="shared" si="12"/>
        <v>1.3773388773388773</v>
      </c>
      <c r="J49" s="108">
        <f t="shared" si="12"/>
        <v>5.5135677349060032E-2</v>
      </c>
      <c r="K49" s="108">
        <f t="shared" si="12"/>
        <v>-0.56376716808371485</v>
      </c>
      <c r="L49" s="108">
        <f t="shared" si="12"/>
        <v>-0.16935483870967741</v>
      </c>
      <c r="M49" s="108">
        <f t="shared" si="12"/>
        <v>0.43085106382978722</v>
      </c>
      <c r="N49" s="108">
        <f t="shared" si="12"/>
        <v>-0.70553935860058314</v>
      </c>
      <c r="O49" s="108">
        <f t="shared" si="12"/>
        <v>7.8348159634375261E-3</v>
      </c>
      <c r="P49" s="108">
        <f t="shared" si="12"/>
        <v>1.3103448275862069</v>
      </c>
      <c r="Q49" s="108">
        <f t="shared" si="12"/>
        <v>0.65142857142857147</v>
      </c>
      <c r="R49" s="108">
        <f t="shared" si="12"/>
        <v>0.10743801652892562</v>
      </c>
      <c r="S49" s="108">
        <f t="shared" si="12"/>
        <v>-0.34343434343434343</v>
      </c>
      <c r="T49" s="108">
        <f t="shared" si="12"/>
        <v>8.3639525865108158E-2</v>
      </c>
      <c r="U49" s="108">
        <f t="shared" si="12"/>
        <v>9.6871926851212514E-2</v>
      </c>
    </row>
    <row r="50" spans="3:21" x14ac:dyDescent="0.25">
      <c r="C50" s="12" t="s">
        <v>16</v>
      </c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 t="e">
        <f t="shared" si="12"/>
        <v>#DIV/0!</v>
      </c>
      <c r="Q50" s="108" t="e">
        <f t="shared" si="12"/>
        <v>#DIV/0!</v>
      </c>
      <c r="R50" s="108" t="e">
        <f t="shared" si="12"/>
        <v>#DIV/0!</v>
      </c>
      <c r="S50" s="108" t="e">
        <f t="shared" si="12"/>
        <v>#DIV/0!</v>
      </c>
      <c r="T50" s="108" t="e">
        <f t="shared" si="12"/>
        <v>#DIV/0!</v>
      </c>
      <c r="U50" s="108" t="e">
        <f t="shared" si="12"/>
        <v>#DIV/0!</v>
      </c>
    </row>
    <row r="51" spans="3:21" ht="13.8" thickBot="1" x14ac:dyDescent="0.3">
      <c r="C51" s="12" t="s">
        <v>17</v>
      </c>
      <c r="D51" s="109">
        <f t="shared" ref="D51:S52" si="13">+D40/D18</f>
        <v>0.67692307692307696</v>
      </c>
      <c r="E51" s="109" t="e">
        <f t="shared" si="13"/>
        <v>#DIV/0!</v>
      </c>
      <c r="F51" s="109">
        <f t="shared" si="13"/>
        <v>0.10062893081761007</v>
      </c>
      <c r="G51" s="109" t="e">
        <f t="shared" si="13"/>
        <v>#DIV/0!</v>
      </c>
      <c r="H51" s="109">
        <f t="shared" si="13"/>
        <v>-0.63636363636363635</v>
      </c>
      <c r="I51" s="109"/>
      <c r="J51" s="109">
        <f t="shared" si="13"/>
        <v>0.37541528239202659</v>
      </c>
      <c r="K51" s="109"/>
      <c r="L51" s="109"/>
      <c r="M51" s="109"/>
      <c r="N51" s="109"/>
      <c r="O51" s="109"/>
      <c r="P51" s="109">
        <f t="shared" si="13"/>
        <v>0.23295454545454544</v>
      </c>
      <c r="Q51" s="109">
        <f t="shared" si="13"/>
        <v>6</v>
      </c>
      <c r="R51" s="109">
        <f t="shared" si="13"/>
        <v>-3.0546623794212219E-2</v>
      </c>
      <c r="S51" s="109">
        <f t="shared" si="13"/>
        <v>0.24752475247524752</v>
      </c>
      <c r="T51" s="109">
        <f t="shared" si="12"/>
        <v>0.13287775246772968</v>
      </c>
      <c r="U51" s="109">
        <f t="shared" si="12"/>
        <v>0.10531847803237335</v>
      </c>
    </row>
    <row r="52" spans="3:21" ht="13.8" thickBot="1" x14ac:dyDescent="0.3">
      <c r="C52" s="13" t="s">
        <v>10</v>
      </c>
      <c r="D52" s="17">
        <f>+D41/D19</f>
        <v>-0.19438498456546721</v>
      </c>
      <c r="E52" s="17">
        <f t="shared" si="13"/>
        <v>5.8710912571793235E-2</v>
      </c>
      <c r="F52" s="17">
        <f t="shared" si="13"/>
        <v>-0.35840908105160757</v>
      </c>
      <c r="G52" s="17">
        <f t="shared" si="13"/>
        <v>0.65654699691305507</v>
      </c>
      <c r="H52" s="17">
        <f t="shared" si="13"/>
        <v>-0.13255230125523013</v>
      </c>
      <c r="I52" s="17">
        <f t="shared" si="13"/>
        <v>1.0474148493016417</v>
      </c>
      <c r="J52" s="17">
        <f t="shared" si="13"/>
        <v>-5.0174768996701355E-2</v>
      </c>
      <c r="K52" s="17">
        <f t="shared" si="13"/>
        <v>1.2396551724137931E-2</v>
      </c>
      <c r="L52" s="17">
        <f t="shared" si="13"/>
        <v>0.17901568415359653</v>
      </c>
      <c r="M52" s="17">
        <f t="shared" si="13"/>
        <v>1.3274647887323943</v>
      </c>
      <c r="N52" s="17">
        <f t="shared" si="13"/>
        <v>0.19626971289931258</v>
      </c>
      <c r="O52" s="17">
        <f t="shared" si="13"/>
        <v>1.2960280551955479E-3</v>
      </c>
      <c r="P52" s="17">
        <f t="shared" si="13"/>
        <v>7.4742268041237112E-2</v>
      </c>
      <c r="Q52" s="17">
        <f t="shared" si="13"/>
        <v>-0.69704816157431382</v>
      </c>
      <c r="R52" s="17">
        <f t="shared" si="13"/>
        <v>-2.4436807941962582E-2</v>
      </c>
      <c r="S52" s="17">
        <f t="shared" si="13"/>
        <v>-0.50303907380607815</v>
      </c>
      <c r="T52" s="17">
        <f>+T41/T19</f>
        <v>-7.5988194261829956E-2</v>
      </c>
      <c r="U52" s="17">
        <f>+U41/U19</f>
        <v>-8.1368971488070013E-2</v>
      </c>
    </row>
    <row r="53" spans="3:21" x14ac:dyDescent="0.25"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3:21" x14ac:dyDescent="0.25"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3:21" x14ac:dyDescent="0.25">
      <c r="C55" s="110" t="s">
        <v>19</v>
      </c>
      <c r="D55" s="111"/>
      <c r="E55" s="111"/>
      <c r="F55" s="111"/>
      <c r="G55" s="111"/>
      <c r="H55" s="26">
        <f>+(D93+F93+H93+J93)/(+D71+F71+H71+J71)</f>
        <v>-8.8073119095016902E-2</v>
      </c>
      <c r="I55" s="106"/>
      <c r="J55" s="401" t="s">
        <v>30</v>
      </c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3"/>
    </row>
    <row r="56" spans="3:21" x14ac:dyDescent="0.25">
      <c r="C56" s="112" t="s">
        <v>20</v>
      </c>
      <c r="D56" s="113"/>
      <c r="E56" s="113"/>
      <c r="F56" s="113"/>
      <c r="G56" s="113"/>
      <c r="H56" s="27">
        <f>+((D93+H93)+2*(F93+J93))/((D71+H71)+2*(F71+J71))</f>
        <v>-9.5689839021628018E-2</v>
      </c>
      <c r="I56" s="106"/>
      <c r="J56" s="404"/>
      <c r="K56" s="405"/>
      <c r="L56" s="405"/>
      <c r="M56" s="405"/>
      <c r="N56" s="405"/>
      <c r="O56" s="405"/>
      <c r="P56" s="405"/>
      <c r="Q56" s="405"/>
      <c r="R56" s="405"/>
      <c r="S56" s="405"/>
      <c r="T56" s="405"/>
      <c r="U56" s="406"/>
    </row>
    <row r="57" spans="3:21" x14ac:dyDescent="0.25">
      <c r="C57" s="114" t="s">
        <v>21</v>
      </c>
      <c r="D57" s="115"/>
      <c r="E57" s="115"/>
      <c r="F57" s="115"/>
      <c r="G57" s="115"/>
      <c r="H57" s="28">
        <f>+(E93+G93+I93+K93+M93+O93+Q93+S93)/(+E71+G71+I71+K71+M71+O71+Q71+S71)</f>
        <v>9.5142453760861986E-2</v>
      </c>
      <c r="I57" s="106"/>
      <c r="J57" s="404"/>
      <c r="K57" s="405"/>
      <c r="L57" s="405"/>
      <c r="M57" s="405"/>
      <c r="N57" s="405"/>
      <c r="O57" s="405"/>
      <c r="P57" s="405"/>
      <c r="Q57" s="405"/>
      <c r="R57" s="405"/>
      <c r="S57" s="405"/>
      <c r="T57" s="405"/>
      <c r="U57" s="406"/>
    </row>
    <row r="58" spans="3:21" x14ac:dyDescent="0.25">
      <c r="C58" s="112" t="s">
        <v>18</v>
      </c>
      <c r="D58" s="113"/>
      <c r="E58" s="113"/>
      <c r="F58" s="113"/>
      <c r="G58" s="113"/>
      <c r="H58" s="27">
        <f>+(L93+M93+N93+O93)/+(L71+M71+N71+O71)</f>
        <v>6.2724129785909077E-2</v>
      </c>
      <c r="I58" s="106"/>
      <c r="J58" s="401" t="s">
        <v>104</v>
      </c>
      <c r="K58" s="402"/>
      <c r="L58" s="402"/>
      <c r="M58" s="402"/>
      <c r="N58" s="402"/>
      <c r="O58" s="402"/>
      <c r="P58" s="402"/>
      <c r="Q58" s="402"/>
      <c r="R58" s="402"/>
      <c r="S58" s="402"/>
      <c r="T58" s="402"/>
      <c r="U58" s="403"/>
    </row>
    <row r="59" spans="3:21" x14ac:dyDescent="0.25">
      <c r="C59" s="112" t="s">
        <v>23</v>
      </c>
      <c r="D59" s="29"/>
      <c r="E59" s="29"/>
      <c r="F59" s="29"/>
      <c r="G59" s="29"/>
      <c r="H59" s="27">
        <f>+(P93+Q93+R93+S93)/(P71+Q71+R71+S71)</f>
        <v>0.30803782505910166</v>
      </c>
      <c r="I59" s="106"/>
      <c r="J59" s="404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06"/>
    </row>
    <row r="60" spans="3:21" x14ac:dyDescent="0.25">
      <c r="C60" s="116" t="s">
        <v>22</v>
      </c>
      <c r="D60" s="117"/>
      <c r="E60" s="117"/>
      <c r="F60" s="117"/>
      <c r="G60" s="117"/>
      <c r="H60" s="30">
        <f>+U93/U71</f>
        <v>-2.1768409806439879E-2</v>
      </c>
      <c r="I60" s="106"/>
      <c r="J60" s="407"/>
      <c r="K60" s="408"/>
      <c r="L60" s="408"/>
      <c r="M60" s="408"/>
      <c r="N60" s="408"/>
      <c r="O60" s="408"/>
      <c r="P60" s="408"/>
      <c r="Q60" s="408"/>
      <c r="R60" s="408"/>
      <c r="S60" s="408"/>
      <c r="T60" s="408"/>
      <c r="U60" s="409"/>
    </row>
    <row r="61" spans="3:21" ht="13.8" thickBot="1" x14ac:dyDescent="0.3"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</row>
    <row r="62" spans="3:21" ht="13.8" thickBot="1" x14ac:dyDescent="0.3">
      <c r="C62" s="31">
        <v>2022</v>
      </c>
      <c r="D62" s="387" t="s">
        <v>74</v>
      </c>
      <c r="E62" s="388"/>
      <c r="F62" s="388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9"/>
    </row>
    <row r="63" spans="3:21" ht="13.8" thickBot="1" x14ac:dyDescent="0.3">
      <c r="C63" s="390" t="s">
        <v>12</v>
      </c>
      <c r="D63" s="392" t="s">
        <v>0</v>
      </c>
      <c r="E63" s="393"/>
      <c r="F63" s="393"/>
      <c r="G63" s="394"/>
      <c r="H63" s="395" t="s">
        <v>1</v>
      </c>
      <c r="I63" s="396"/>
      <c r="J63" s="396"/>
      <c r="K63" s="397"/>
      <c r="L63" s="395" t="s">
        <v>2</v>
      </c>
      <c r="M63" s="396"/>
      <c r="N63" s="396"/>
      <c r="O63" s="397"/>
      <c r="P63" s="395" t="s">
        <v>3</v>
      </c>
      <c r="Q63" s="396"/>
      <c r="R63" s="396"/>
      <c r="S63" s="397"/>
      <c r="T63" s="398" t="s">
        <v>4</v>
      </c>
      <c r="U63" s="398" t="s">
        <v>5</v>
      </c>
    </row>
    <row r="64" spans="3:21" ht="13.8" thickBot="1" x14ac:dyDescent="0.3">
      <c r="C64" s="390"/>
      <c r="D64" s="385" t="s">
        <v>6</v>
      </c>
      <c r="E64" s="386"/>
      <c r="F64" s="385" t="s">
        <v>7</v>
      </c>
      <c r="G64" s="386"/>
      <c r="H64" s="385" t="s">
        <v>6</v>
      </c>
      <c r="I64" s="386"/>
      <c r="J64" s="385" t="s">
        <v>7</v>
      </c>
      <c r="K64" s="386"/>
      <c r="L64" s="385" t="s">
        <v>6</v>
      </c>
      <c r="M64" s="386"/>
      <c r="N64" s="385" t="s">
        <v>7</v>
      </c>
      <c r="O64" s="386"/>
      <c r="P64" s="385" t="s">
        <v>6</v>
      </c>
      <c r="Q64" s="386"/>
      <c r="R64" s="385" t="s">
        <v>7</v>
      </c>
      <c r="S64" s="386"/>
      <c r="T64" s="399"/>
      <c r="U64" s="399"/>
    </row>
    <row r="65" spans="3:23" ht="13.8" thickBot="1" x14ac:dyDescent="0.3">
      <c r="C65" s="391"/>
      <c r="D65" s="32" t="s">
        <v>8</v>
      </c>
      <c r="E65" s="32" t="s">
        <v>9</v>
      </c>
      <c r="F65" s="32" t="s">
        <v>8</v>
      </c>
      <c r="G65" s="33" t="s">
        <v>9</v>
      </c>
      <c r="H65" s="32" t="s">
        <v>8</v>
      </c>
      <c r="I65" s="32" t="s">
        <v>9</v>
      </c>
      <c r="J65" s="32" t="s">
        <v>8</v>
      </c>
      <c r="K65" s="32" t="s">
        <v>9</v>
      </c>
      <c r="L65" s="32" t="s">
        <v>8</v>
      </c>
      <c r="M65" s="32" t="s">
        <v>9</v>
      </c>
      <c r="N65" s="32" t="s">
        <v>8</v>
      </c>
      <c r="O65" s="32" t="s">
        <v>9</v>
      </c>
      <c r="P65" s="32" t="s">
        <v>8</v>
      </c>
      <c r="Q65" s="32" t="s">
        <v>9</v>
      </c>
      <c r="R65" s="32" t="s">
        <v>8</v>
      </c>
      <c r="S65" s="32" t="s">
        <v>9</v>
      </c>
      <c r="T65" s="400"/>
      <c r="U65" s="400"/>
    </row>
    <row r="66" spans="3:23" x14ac:dyDescent="0.25">
      <c r="C66" s="34" t="s">
        <v>13</v>
      </c>
      <c r="D66" s="103">
        <v>2580</v>
      </c>
      <c r="E66" s="103">
        <v>7715</v>
      </c>
      <c r="F66" s="103">
        <v>14413</v>
      </c>
      <c r="G66" s="103">
        <v>8085</v>
      </c>
      <c r="H66" s="103">
        <v>8928</v>
      </c>
      <c r="I66" s="103">
        <v>1272</v>
      </c>
      <c r="J66" s="103">
        <v>11845</v>
      </c>
      <c r="K66" s="103">
        <v>13520</v>
      </c>
      <c r="L66" s="103">
        <v>7170</v>
      </c>
      <c r="M66" s="103">
        <v>0</v>
      </c>
      <c r="N66" s="103">
        <v>15637</v>
      </c>
      <c r="O66" s="103">
        <v>0</v>
      </c>
      <c r="P66" s="103">
        <v>0</v>
      </c>
      <c r="Q66" s="103">
        <v>0</v>
      </c>
      <c r="R66" s="103">
        <v>29</v>
      </c>
      <c r="S66" s="103">
        <v>0</v>
      </c>
      <c r="T66" s="103">
        <f>SUM(D66:S66)</f>
        <v>91194</v>
      </c>
      <c r="U66" s="103">
        <f>D66+E66+H66+I66+L66+M66+P66+Q66+(2*(F66+G66+J66+K66+N66+O66+R66+S66))</f>
        <v>154723</v>
      </c>
    </row>
    <row r="67" spans="3:23" x14ac:dyDescent="0.25">
      <c r="C67" s="35" t="s">
        <v>14</v>
      </c>
      <c r="D67" s="104">
        <v>33291</v>
      </c>
      <c r="E67" s="104">
        <v>163</v>
      </c>
      <c r="F67" s="104">
        <v>116193</v>
      </c>
      <c r="G67" s="104">
        <v>15006</v>
      </c>
      <c r="H67" s="104">
        <v>24882</v>
      </c>
      <c r="I67" s="104">
        <v>14663</v>
      </c>
      <c r="J67" s="104">
        <v>89427</v>
      </c>
      <c r="K67" s="104">
        <v>49257</v>
      </c>
      <c r="L67" s="104">
        <v>3014</v>
      </c>
      <c r="M67" s="104">
        <v>149</v>
      </c>
      <c r="N67" s="104">
        <v>6493</v>
      </c>
      <c r="O67" s="104">
        <v>29</v>
      </c>
      <c r="P67" s="104">
        <v>990</v>
      </c>
      <c r="Q67" s="104">
        <v>911</v>
      </c>
      <c r="R67" s="104">
        <v>2543</v>
      </c>
      <c r="S67" s="104">
        <v>9029</v>
      </c>
      <c r="T67" s="104">
        <f t="shared" ref="T67:T70" si="14">SUM(D67:S67)</f>
        <v>366040</v>
      </c>
      <c r="U67" s="104">
        <f t="shared" ref="U67:U71" si="15">D67+E67+H67+I67+L67+M67+P67+Q67+(2*(F67+G67+J67+K67+N67+O67+R67+S67))</f>
        <v>654017</v>
      </c>
    </row>
    <row r="68" spans="3:23" x14ac:dyDescent="0.25">
      <c r="C68" s="35" t="s">
        <v>15</v>
      </c>
      <c r="D68" s="104">
        <v>3229</v>
      </c>
      <c r="E68" s="104">
        <v>1734</v>
      </c>
      <c r="F68" s="104">
        <v>7334</v>
      </c>
      <c r="G68" s="104">
        <v>30072</v>
      </c>
      <c r="H68" s="104">
        <v>6535</v>
      </c>
      <c r="I68" s="104">
        <v>646</v>
      </c>
      <c r="J68" s="104">
        <v>59947</v>
      </c>
      <c r="K68" s="104">
        <v>2419</v>
      </c>
      <c r="L68" s="104">
        <v>102</v>
      </c>
      <c r="M68" s="104">
        <v>905</v>
      </c>
      <c r="N68" s="104">
        <v>577</v>
      </c>
      <c r="O68" s="104">
        <v>12493</v>
      </c>
      <c r="P68" s="104">
        <v>169</v>
      </c>
      <c r="Q68" s="104">
        <v>194</v>
      </c>
      <c r="R68" s="104">
        <v>462</v>
      </c>
      <c r="S68" s="104">
        <v>711</v>
      </c>
      <c r="T68" s="104">
        <f t="shared" si="14"/>
        <v>127529</v>
      </c>
      <c r="U68" s="104">
        <f t="shared" si="15"/>
        <v>241544</v>
      </c>
    </row>
    <row r="69" spans="3:23" x14ac:dyDescent="0.25">
      <c r="C69" s="35" t="s">
        <v>16</v>
      </c>
      <c r="D69" s="104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>
        <v>0</v>
      </c>
      <c r="Q69" s="104">
        <v>0</v>
      </c>
      <c r="R69" s="104">
        <v>0</v>
      </c>
      <c r="S69" s="104">
        <v>0</v>
      </c>
      <c r="T69" s="104">
        <f t="shared" si="14"/>
        <v>0</v>
      </c>
      <c r="U69" s="104">
        <f t="shared" si="15"/>
        <v>0</v>
      </c>
    </row>
    <row r="70" spans="3:23" ht="13.8" thickBot="1" x14ac:dyDescent="0.3">
      <c r="C70" s="35" t="s">
        <v>17</v>
      </c>
      <c r="D70" s="104">
        <v>172</v>
      </c>
      <c r="E70" s="104">
        <v>0</v>
      </c>
      <c r="F70" s="104">
        <v>538</v>
      </c>
      <c r="G70" s="104">
        <v>7</v>
      </c>
      <c r="H70" s="104">
        <v>6</v>
      </c>
      <c r="I70" s="104">
        <v>0</v>
      </c>
      <c r="J70" s="104">
        <v>444</v>
      </c>
      <c r="K70" s="104">
        <v>5</v>
      </c>
      <c r="L70" s="104">
        <v>0</v>
      </c>
      <c r="M70" s="104">
        <v>0</v>
      </c>
      <c r="N70" s="104">
        <v>0</v>
      </c>
      <c r="O70" s="104">
        <v>0</v>
      </c>
      <c r="P70" s="104">
        <v>378</v>
      </c>
      <c r="Q70" s="104">
        <v>40</v>
      </c>
      <c r="R70" s="104">
        <v>1206</v>
      </c>
      <c r="S70" s="104">
        <v>258</v>
      </c>
      <c r="T70" s="104">
        <f t="shared" si="14"/>
        <v>3054</v>
      </c>
      <c r="U70" s="104">
        <f t="shared" si="15"/>
        <v>5512</v>
      </c>
    </row>
    <row r="71" spans="3:23" ht="13.8" thickBot="1" x14ac:dyDescent="0.3">
      <c r="C71" s="36" t="s">
        <v>10</v>
      </c>
      <c r="D71" s="37">
        <f>SUM(D66:D70)</f>
        <v>39272</v>
      </c>
      <c r="E71" s="37">
        <f t="shared" ref="E71:S71" si="16">SUM(E66:E70)</f>
        <v>9612</v>
      </c>
      <c r="F71" s="37">
        <f t="shared" si="16"/>
        <v>138478</v>
      </c>
      <c r="G71" s="37">
        <f t="shared" si="16"/>
        <v>53170</v>
      </c>
      <c r="H71" s="37">
        <f t="shared" si="16"/>
        <v>40351</v>
      </c>
      <c r="I71" s="37">
        <f t="shared" si="16"/>
        <v>16581</v>
      </c>
      <c r="J71" s="37">
        <f t="shared" si="16"/>
        <v>161663</v>
      </c>
      <c r="K71" s="37">
        <f t="shared" si="16"/>
        <v>65201</v>
      </c>
      <c r="L71" s="37">
        <f t="shared" si="16"/>
        <v>10286</v>
      </c>
      <c r="M71" s="37">
        <f t="shared" si="16"/>
        <v>1054</v>
      </c>
      <c r="N71" s="37">
        <f t="shared" si="16"/>
        <v>22707</v>
      </c>
      <c r="O71" s="37">
        <f t="shared" si="16"/>
        <v>12522</v>
      </c>
      <c r="P71" s="37">
        <f t="shared" si="16"/>
        <v>1537</v>
      </c>
      <c r="Q71" s="37">
        <f t="shared" si="16"/>
        <v>1145</v>
      </c>
      <c r="R71" s="37">
        <f t="shared" si="16"/>
        <v>4240</v>
      </c>
      <c r="S71" s="37">
        <f t="shared" si="16"/>
        <v>9998</v>
      </c>
      <c r="T71" s="37">
        <f>SUM(D71:S71)</f>
        <v>587817</v>
      </c>
      <c r="U71" s="37">
        <f t="shared" si="15"/>
        <v>1055796</v>
      </c>
    </row>
    <row r="72" spans="3:23" ht="13.8" thickBot="1" x14ac:dyDescent="0.3"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</row>
    <row r="73" spans="3:23" ht="13.8" thickBot="1" x14ac:dyDescent="0.3">
      <c r="C73" s="31">
        <v>2023</v>
      </c>
      <c r="D73" s="387" t="s">
        <v>108</v>
      </c>
      <c r="E73" s="388"/>
      <c r="F73" s="388"/>
      <c r="G73" s="388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9"/>
    </row>
    <row r="74" spans="3:23" ht="13.8" thickBot="1" x14ac:dyDescent="0.3">
      <c r="C74" s="390" t="s">
        <v>12</v>
      </c>
      <c r="D74" s="392" t="s">
        <v>0</v>
      </c>
      <c r="E74" s="393"/>
      <c r="F74" s="393"/>
      <c r="G74" s="394"/>
      <c r="H74" s="395" t="s">
        <v>1</v>
      </c>
      <c r="I74" s="396"/>
      <c r="J74" s="396"/>
      <c r="K74" s="397"/>
      <c r="L74" s="395" t="s">
        <v>2</v>
      </c>
      <c r="M74" s="396"/>
      <c r="N74" s="396"/>
      <c r="O74" s="397"/>
      <c r="P74" s="395" t="s">
        <v>3</v>
      </c>
      <c r="Q74" s="396"/>
      <c r="R74" s="396"/>
      <c r="S74" s="397"/>
      <c r="T74" s="398" t="s">
        <v>4</v>
      </c>
      <c r="U74" s="398" t="s">
        <v>5</v>
      </c>
    </row>
    <row r="75" spans="3:23" ht="13.8" thickBot="1" x14ac:dyDescent="0.3">
      <c r="C75" s="390"/>
      <c r="D75" s="385" t="s">
        <v>6</v>
      </c>
      <c r="E75" s="386"/>
      <c r="F75" s="385" t="s">
        <v>7</v>
      </c>
      <c r="G75" s="386"/>
      <c r="H75" s="385" t="s">
        <v>6</v>
      </c>
      <c r="I75" s="386"/>
      <c r="J75" s="385" t="s">
        <v>7</v>
      </c>
      <c r="K75" s="386"/>
      <c r="L75" s="385" t="s">
        <v>6</v>
      </c>
      <c r="M75" s="386"/>
      <c r="N75" s="385" t="s">
        <v>7</v>
      </c>
      <c r="O75" s="386"/>
      <c r="P75" s="385" t="s">
        <v>6</v>
      </c>
      <c r="Q75" s="386"/>
      <c r="R75" s="385" t="s">
        <v>7</v>
      </c>
      <c r="S75" s="386"/>
      <c r="T75" s="399"/>
      <c r="U75" s="399"/>
      <c r="W75" s="82">
        <v>1</v>
      </c>
    </row>
    <row r="76" spans="3:23" ht="13.8" thickBot="1" x14ac:dyDescent="0.3">
      <c r="C76" s="391"/>
      <c r="D76" s="32" t="s">
        <v>8</v>
      </c>
      <c r="E76" s="32" t="s">
        <v>9</v>
      </c>
      <c r="F76" s="32" t="s">
        <v>8</v>
      </c>
      <c r="G76" s="33" t="s">
        <v>9</v>
      </c>
      <c r="H76" s="32" t="s">
        <v>8</v>
      </c>
      <c r="I76" s="32" t="s">
        <v>9</v>
      </c>
      <c r="J76" s="32" t="s">
        <v>8</v>
      </c>
      <c r="K76" s="32" t="s">
        <v>9</v>
      </c>
      <c r="L76" s="32" t="s">
        <v>8</v>
      </c>
      <c r="M76" s="32" t="s">
        <v>9</v>
      </c>
      <c r="N76" s="32" t="s">
        <v>8</v>
      </c>
      <c r="O76" s="32" t="s">
        <v>9</v>
      </c>
      <c r="P76" s="32" t="s">
        <v>8</v>
      </c>
      <c r="Q76" s="32" t="s">
        <v>9</v>
      </c>
      <c r="R76" s="32" t="s">
        <v>8</v>
      </c>
      <c r="S76" s="32" t="s">
        <v>9</v>
      </c>
      <c r="T76" s="400"/>
      <c r="U76" s="400"/>
    </row>
    <row r="77" spans="3:23" x14ac:dyDescent="0.25">
      <c r="C77" s="34" t="s">
        <v>13</v>
      </c>
      <c r="D77" s="103">
        <v>3894</v>
      </c>
      <c r="E77" s="103">
        <v>7449</v>
      </c>
      <c r="F77" s="103">
        <v>19395</v>
      </c>
      <c r="G77" s="103">
        <v>6057</v>
      </c>
      <c r="H77" s="103">
        <v>9326</v>
      </c>
      <c r="I77" s="103">
        <v>1353</v>
      </c>
      <c r="J77" s="103">
        <v>10550</v>
      </c>
      <c r="K77" s="103">
        <v>23038</v>
      </c>
      <c r="L77" s="103">
        <v>9018</v>
      </c>
      <c r="M77" s="103">
        <v>0</v>
      </c>
      <c r="N77" s="103">
        <v>18706</v>
      </c>
      <c r="O77" s="103">
        <v>1</v>
      </c>
      <c r="P77" s="103">
        <v>0</v>
      </c>
      <c r="Q77" s="103">
        <v>0</v>
      </c>
      <c r="R77" s="103">
        <v>0</v>
      </c>
      <c r="S77" s="103">
        <v>0</v>
      </c>
      <c r="T77" s="103">
        <f>SUM(D77:S77)</f>
        <v>108787</v>
      </c>
      <c r="U77" s="103">
        <f>D77+E77+H77+I77+L77+M77+P77+Q77+(2*(F77+G77+J77+K77+N77+O77+R77+S77))</f>
        <v>186534</v>
      </c>
    </row>
    <row r="78" spans="3:23" x14ac:dyDescent="0.25">
      <c r="C78" s="35" t="s">
        <v>14</v>
      </c>
      <c r="D78" s="104">
        <v>33343</v>
      </c>
      <c r="E78" s="104">
        <v>1656</v>
      </c>
      <c r="F78" s="104">
        <v>94099</v>
      </c>
      <c r="G78" s="104">
        <v>20726</v>
      </c>
      <c r="H78" s="104">
        <v>22483</v>
      </c>
      <c r="I78" s="104">
        <v>10830</v>
      </c>
      <c r="J78" s="104">
        <v>67870</v>
      </c>
      <c r="K78" s="104">
        <v>29297</v>
      </c>
      <c r="L78" s="104">
        <v>1115</v>
      </c>
      <c r="M78" s="104">
        <v>287</v>
      </c>
      <c r="N78" s="104">
        <v>5037</v>
      </c>
      <c r="O78" s="104">
        <v>662</v>
      </c>
      <c r="P78" s="104">
        <v>1959</v>
      </c>
      <c r="Q78" s="104">
        <v>623</v>
      </c>
      <c r="R78" s="104">
        <v>5423</v>
      </c>
      <c r="S78" s="104">
        <v>11747</v>
      </c>
      <c r="T78" s="104">
        <f t="shared" ref="T78:T81" si="17">SUM(D78:S78)</f>
        <v>307157</v>
      </c>
      <c r="U78" s="104">
        <f t="shared" ref="U78:U82" si="18">D78+E78+H78+I78+L78+M78+P78+Q78+(2*(F78+G78+J78+K78+N78+O78+R78+S78))</f>
        <v>542018</v>
      </c>
    </row>
    <row r="79" spans="3:23" x14ac:dyDescent="0.25">
      <c r="C79" s="35" t="s">
        <v>15</v>
      </c>
      <c r="D79" s="104">
        <v>4289</v>
      </c>
      <c r="E79" s="104">
        <v>2034</v>
      </c>
      <c r="F79" s="104">
        <v>5526</v>
      </c>
      <c r="G79" s="104">
        <v>48840</v>
      </c>
      <c r="H79" s="104">
        <v>4305</v>
      </c>
      <c r="I79" s="104">
        <v>1400</v>
      </c>
      <c r="J79" s="104">
        <v>70299</v>
      </c>
      <c r="K79" s="104">
        <v>4461</v>
      </c>
      <c r="L79" s="104">
        <v>52</v>
      </c>
      <c r="M79" s="104">
        <v>936</v>
      </c>
      <c r="N79" s="104">
        <v>427</v>
      </c>
      <c r="O79" s="104">
        <v>13249</v>
      </c>
      <c r="P79" s="104">
        <v>214</v>
      </c>
      <c r="Q79" s="104">
        <v>236</v>
      </c>
      <c r="R79" s="104">
        <v>219</v>
      </c>
      <c r="S79" s="104">
        <v>321</v>
      </c>
      <c r="T79" s="104">
        <f t="shared" si="17"/>
        <v>156808</v>
      </c>
      <c r="U79" s="104">
        <f t="shared" si="18"/>
        <v>300150</v>
      </c>
    </row>
    <row r="80" spans="3:23" x14ac:dyDescent="0.25">
      <c r="C80" s="35" t="s">
        <v>16</v>
      </c>
      <c r="D80" s="104">
        <v>0</v>
      </c>
      <c r="E80" s="104">
        <v>0</v>
      </c>
      <c r="F80" s="104">
        <v>0</v>
      </c>
      <c r="G80" s="104">
        <v>0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  <c r="O80" s="104">
        <v>0</v>
      </c>
      <c r="P80" s="104">
        <v>0</v>
      </c>
      <c r="Q80" s="104">
        <v>0</v>
      </c>
      <c r="R80" s="104">
        <v>0</v>
      </c>
      <c r="S80" s="104">
        <v>0</v>
      </c>
      <c r="T80" s="104">
        <f t="shared" si="17"/>
        <v>0</v>
      </c>
      <c r="U80" s="104">
        <f t="shared" si="18"/>
        <v>0</v>
      </c>
    </row>
    <row r="81" spans="3:21" ht="13.8" thickBot="1" x14ac:dyDescent="0.3">
      <c r="C81" s="35" t="s">
        <v>17</v>
      </c>
      <c r="D81" s="105">
        <v>141</v>
      </c>
      <c r="E81" s="105">
        <v>0</v>
      </c>
      <c r="F81" s="105">
        <v>297</v>
      </c>
      <c r="G81" s="105">
        <v>0</v>
      </c>
      <c r="H81" s="105">
        <v>8</v>
      </c>
      <c r="I81" s="105">
        <v>0</v>
      </c>
      <c r="J81" s="105">
        <v>492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360</v>
      </c>
      <c r="Q81" s="105">
        <v>36</v>
      </c>
      <c r="R81" s="105">
        <v>844</v>
      </c>
      <c r="S81" s="105">
        <v>150</v>
      </c>
      <c r="T81" s="104">
        <f t="shared" si="17"/>
        <v>2328</v>
      </c>
      <c r="U81" s="104">
        <f t="shared" si="18"/>
        <v>4111</v>
      </c>
    </row>
    <row r="82" spans="3:21" ht="13.8" thickBot="1" x14ac:dyDescent="0.3">
      <c r="C82" s="36" t="s">
        <v>10</v>
      </c>
      <c r="D82" s="37">
        <f>SUM(D77:D81)</f>
        <v>41667</v>
      </c>
      <c r="E82" s="37">
        <f t="shared" ref="E82:S82" si="19">SUM(E77:E81)</f>
        <v>11139</v>
      </c>
      <c r="F82" s="37">
        <f t="shared" si="19"/>
        <v>119317</v>
      </c>
      <c r="G82" s="37">
        <f t="shared" si="19"/>
        <v>75623</v>
      </c>
      <c r="H82" s="37">
        <f t="shared" si="19"/>
        <v>36122</v>
      </c>
      <c r="I82" s="37">
        <f t="shared" si="19"/>
        <v>13583</v>
      </c>
      <c r="J82" s="37">
        <f t="shared" si="19"/>
        <v>149211</v>
      </c>
      <c r="K82" s="37">
        <f t="shared" si="19"/>
        <v>56796</v>
      </c>
      <c r="L82" s="37">
        <f t="shared" si="19"/>
        <v>10185</v>
      </c>
      <c r="M82" s="37">
        <f t="shared" si="19"/>
        <v>1223</v>
      </c>
      <c r="N82" s="37">
        <f t="shared" si="19"/>
        <v>24170</v>
      </c>
      <c r="O82" s="37">
        <f t="shared" si="19"/>
        <v>13912</v>
      </c>
      <c r="P82" s="37">
        <f t="shared" si="19"/>
        <v>2533</v>
      </c>
      <c r="Q82" s="37">
        <f t="shared" si="19"/>
        <v>895</v>
      </c>
      <c r="R82" s="37">
        <f t="shared" si="19"/>
        <v>6486</v>
      </c>
      <c r="S82" s="37">
        <f t="shared" si="19"/>
        <v>12218</v>
      </c>
      <c r="T82" s="37">
        <f>SUM(D82:S82)</f>
        <v>575080</v>
      </c>
      <c r="U82" s="37">
        <f t="shared" si="18"/>
        <v>1032813</v>
      </c>
    </row>
    <row r="83" spans="3:21" ht="13.8" thickBot="1" x14ac:dyDescent="0.3"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</row>
    <row r="84" spans="3:21" ht="13.8" thickBot="1" x14ac:dyDescent="0.3">
      <c r="C84" s="387" t="s">
        <v>109</v>
      </c>
      <c r="D84" s="388"/>
      <c r="E84" s="388"/>
      <c r="F84" s="388"/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9"/>
    </row>
    <row r="85" spans="3:21" ht="13.8" thickBot="1" x14ac:dyDescent="0.3">
      <c r="C85" s="390" t="s">
        <v>12</v>
      </c>
      <c r="D85" s="392" t="s">
        <v>0</v>
      </c>
      <c r="E85" s="393"/>
      <c r="F85" s="393"/>
      <c r="G85" s="394"/>
      <c r="H85" s="395" t="s">
        <v>1</v>
      </c>
      <c r="I85" s="396"/>
      <c r="J85" s="396"/>
      <c r="K85" s="397"/>
      <c r="L85" s="395" t="s">
        <v>2</v>
      </c>
      <c r="M85" s="396"/>
      <c r="N85" s="396"/>
      <c r="O85" s="397"/>
      <c r="P85" s="395" t="s">
        <v>3</v>
      </c>
      <c r="Q85" s="396"/>
      <c r="R85" s="396"/>
      <c r="S85" s="397"/>
      <c r="T85" s="398" t="s">
        <v>4</v>
      </c>
      <c r="U85" s="398" t="s">
        <v>5</v>
      </c>
    </row>
    <row r="86" spans="3:21" ht="13.8" thickBot="1" x14ac:dyDescent="0.3">
      <c r="C86" s="390"/>
      <c r="D86" s="385" t="s">
        <v>6</v>
      </c>
      <c r="E86" s="386"/>
      <c r="F86" s="385" t="s">
        <v>7</v>
      </c>
      <c r="G86" s="386"/>
      <c r="H86" s="385" t="s">
        <v>6</v>
      </c>
      <c r="I86" s="386"/>
      <c r="J86" s="385" t="s">
        <v>7</v>
      </c>
      <c r="K86" s="386"/>
      <c r="L86" s="385" t="s">
        <v>6</v>
      </c>
      <c r="M86" s="386"/>
      <c r="N86" s="385" t="s">
        <v>7</v>
      </c>
      <c r="O86" s="386"/>
      <c r="P86" s="385" t="s">
        <v>6</v>
      </c>
      <c r="Q86" s="386"/>
      <c r="R86" s="385" t="s">
        <v>7</v>
      </c>
      <c r="S86" s="386"/>
      <c r="T86" s="399"/>
      <c r="U86" s="399"/>
    </row>
    <row r="87" spans="3:21" ht="13.8" thickBot="1" x14ac:dyDescent="0.3">
      <c r="C87" s="391"/>
      <c r="D87" s="32" t="s">
        <v>8</v>
      </c>
      <c r="E87" s="32" t="s">
        <v>9</v>
      </c>
      <c r="F87" s="32" t="s">
        <v>8</v>
      </c>
      <c r="G87" s="33" t="s">
        <v>9</v>
      </c>
      <c r="H87" s="32" t="s">
        <v>8</v>
      </c>
      <c r="I87" s="32" t="s">
        <v>9</v>
      </c>
      <c r="J87" s="32" t="s">
        <v>8</v>
      </c>
      <c r="K87" s="32" t="s">
        <v>9</v>
      </c>
      <c r="L87" s="32" t="s">
        <v>8</v>
      </c>
      <c r="M87" s="32" t="s">
        <v>9</v>
      </c>
      <c r="N87" s="32" t="s">
        <v>8</v>
      </c>
      <c r="O87" s="32" t="s">
        <v>9</v>
      </c>
      <c r="P87" s="32" t="s">
        <v>8</v>
      </c>
      <c r="Q87" s="32" t="s">
        <v>9</v>
      </c>
      <c r="R87" s="32" t="s">
        <v>8</v>
      </c>
      <c r="S87" s="32" t="s">
        <v>9</v>
      </c>
      <c r="T87" s="400"/>
      <c r="U87" s="400"/>
    </row>
    <row r="88" spans="3:21" x14ac:dyDescent="0.25">
      <c r="C88" s="34" t="s">
        <v>13</v>
      </c>
      <c r="D88" s="103">
        <f>D77-D66</f>
        <v>1314</v>
      </c>
      <c r="E88" s="103">
        <f t="shared" ref="E88:S88" si="20">E77-E66</f>
        <v>-266</v>
      </c>
      <c r="F88" s="103">
        <f t="shared" si="20"/>
        <v>4982</v>
      </c>
      <c r="G88" s="103">
        <f t="shared" si="20"/>
        <v>-2028</v>
      </c>
      <c r="H88" s="103">
        <f t="shared" si="20"/>
        <v>398</v>
      </c>
      <c r="I88" s="103">
        <f t="shared" si="20"/>
        <v>81</v>
      </c>
      <c r="J88" s="103">
        <f t="shared" si="20"/>
        <v>-1295</v>
      </c>
      <c r="K88" s="103">
        <f t="shared" si="20"/>
        <v>9518</v>
      </c>
      <c r="L88" s="103">
        <f t="shared" si="20"/>
        <v>1848</v>
      </c>
      <c r="M88" s="103">
        <f t="shared" si="20"/>
        <v>0</v>
      </c>
      <c r="N88" s="103">
        <f t="shared" si="20"/>
        <v>3069</v>
      </c>
      <c r="O88" s="103">
        <f t="shared" si="20"/>
        <v>1</v>
      </c>
      <c r="P88" s="103">
        <f t="shared" si="20"/>
        <v>0</v>
      </c>
      <c r="Q88" s="103">
        <f t="shared" si="20"/>
        <v>0</v>
      </c>
      <c r="R88" s="103">
        <f t="shared" si="20"/>
        <v>-29</v>
      </c>
      <c r="S88" s="103">
        <f t="shared" si="20"/>
        <v>0</v>
      </c>
      <c r="T88" s="103">
        <f>SUM(D88:S88)</f>
        <v>17593</v>
      </c>
      <c r="U88" s="103">
        <f>D88+E88+H88+I88+L88+M88+P88+Q88+(2*(F88+G88+J88+K88+N88+O88+R88+S88))</f>
        <v>31811</v>
      </c>
    </row>
    <row r="89" spans="3:21" x14ac:dyDescent="0.25">
      <c r="C89" s="35" t="s">
        <v>14</v>
      </c>
      <c r="D89" s="104">
        <f t="shared" ref="D89:S93" si="21">D78-D67</f>
        <v>52</v>
      </c>
      <c r="E89" s="104">
        <f t="shared" si="21"/>
        <v>1493</v>
      </c>
      <c r="F89" s="104">
        <f t="shared" si="21"/>
        <v>-22094</v>
      </c>
      <c r="G89" s="104">
        <f t="shared" si="21"/>
        <v>5720</v>
      </c>
      <c r="H89" s="104">
        <f t="shared" si="21"/>
        <v>-2399</v>
      </c>
      <c r="I89" s="104">
        <f t="shared" si="21"/>
        <v>-3833</v>
      </c>
      <c r="J89" s="104">
        <f t="shared" si="21"/>
        <v>-21557</v>
      </c>
      <c r="K89" s="104">
        <f t="shared" si="21"/>
        <v>-19960</v>
      </c>
      <c r="L89" s="104">
        <f t="shared" si="21"/>
        <v>-1899</v>
      </c>
      <c r="M89" s="104">
        <f t="shared" si="21"/>
        <v>138</v>
      </c>
      <c r="N89" s="104">
        <f t="shared" si="21"/>
        <v>-1456</v>
      </c>
      <c r="O89" s="104">
        <f t="shared" si="21"/>
        <v>633</v>
      </c>
      <c r="P89" s="104">
        <f t="shared" si="21"/>
        <v>969</v>
      </c>
      <c r="Q89" s="104">
        <f t="shared" si="21"/>
        <v>-288</v>
      </c>
      <c r="R89" s="104">
        <f t="shared" si="21"/>
        <v>2880</v>
      </c>
      <c r="S89" s="104">
        <f t="shared" si="21"/>
        <v>2718</v>
      </c>
      <c r="T89" s="104">
        <f t="shared" ref="T89:T92" si="22">SUM(D89:S89)</f>
        <v>-58883</v>
      </c>
      <c r="U89" s="104">
        <f t="shared" ref="U89:U92" si="23">D89+E89+H89+I89+L89+M89+P89+Q89+(2*(F89+G89+J89+K89+N89+O89+R89+S89))</f>
        <v>-111999</v>
      </c>
    </row>
    <row r="90" spans="3:21" x14ac:dyDescent="0.25">
      <c r="C90" s="35" t="s">
        <v>15</v>
      </c>
      <c r="D90" s="104">
        <f t="shared" si="21"/>
        <v>1060</v>
      </c>
      <c r="E90" s="104">
        <f t="shared" si="21"/>
        <v>300</v>
      </c>
      <c r="F90" s="104">
        <f t="shared" si="21"/>
        <v>-1808</v>
      </c>
      <c r="G90" s="104">
        <f t="shared" si="21"/>
        <v>18768</v>
      </c>
      <c r="H90" s="104">
        <f t="shared" si="21"/>
        <v>-2230</v>
      </c>
      <c r="I90" s="104">
        <f t="shared" si="21"/>
        <v>754</v>
      </c>
      <c r="J90" s="104">
        <f t="shared" si="21"/>
        <v>10352</v>
      </c>
      <c r="K90" s="104">
        <f t="shared" si="21"/>
        <v>2042</v>
      </c>
      <c r="L90" s="104">
        <f t="shared" si="21"/>
        <v>-50</v>
      </c>
      <c r="M90" s="104">
        <f t="shared" si="21"/>
        <v>31</v>
      </c>
      <c r="N90" s="104">
        <f t="shared" si="21"/>
        <v>-150</v>
      </c>
      <c r="O90" s="104">
        <f t="shared" si="21"/>
        <v>756</v>
      </c>
      <c r="P90" s="104">
        <f t="shared" si="21"/>
        <v>45</v>
      </c>
      <c r="Q90" s="104">
        <f t="shared" si="21"/>
        <v>42</v>
      </c>
      <c r="R90" s="104">
        <f t="shared" si="21"/>
        <v>-243</v>
      </c>
      <c r="S90" s="104">
        <f t="shared" si="21"/>
        <v>-390</v>
      </c>
      <c r="T90" s="104">
        <f t="shared" si="22"/>
        <v>29279</v>
      </c>
      <c r="U90" s="104">
        <f t="shared" si="23"/>
        <v>58606</v>
      </c>
    </row>
    <row r="91" spans="3:21" x14ac:dyDescent="0.25">
      <c r="C91" s="35" t="s">
        <v>16</v>
      </c>
      <c r="D91" s="104">
        <f t="shared" si="21"/>
        <v>0</v>
      </c>
      <c r="E91" s="104">
        <f t="shared" si="21"/>
        <v>0</v>
      </c>
      <c r="F91" s="104">
        <f t="shared" si="21"/>
        <v>0</v>
      </c>
      <c r="G91" s="104">
        <f t="shared" si="21"/>
        <v>0</v>
      </c>
      <c r="H91" s="104">
        <f t="shared" si="21"/>
        <v>0</v>
      </c>
      <c r="I91" s="104">
        <f t="shared" si="21"/>
        <v>0</v>
      </c>
      <c r="J91" s="104">
        <f t="shared" si="21"/>
        <v>0</v>
      </c>
      <c r="K91" s="104">
        <f t="shared" si="21"/>
        <v>0</v>
      </c>
      <c r="L91" s="104">
        <f t="shared" si="21"/>
        <v>0</v>
      </c>
      <c r="M91" s="104">
        <f t="shared" si="21"/>
        <v>0</v>
      </c>
      <c r="N91" s="104">
        <f t="shared" si="21"/>
        <v>0</v>
      </c>
      <c r="O91" s="104">
        <f t="shared" si="21"/>
        <v>0</v>
      </c>
      <c r="P91" s="104">
        <f t="shared" si="21"/>
        <v>0</v>
      </c>
      <c r="Q91" s="104">
        <f t="shared" si="21"/>
        <v>0</v>
      </c>
      <c r="R91" s="104">
        <f t="shared" si="21"/>
        <v>0</v>
      </c>
      <c r="S91" s="104">
        <f t="shared" si="21"/>
        <v>0</v>
      </c>
      <c r="T91" s="104">
        <f t="shared" si="22"/>
        <v>0</v>
      </c>
      <c r="U91" s="104">
        <f t="shared" si="23"/>
        <v>0</v>
      </c>
    </row>
    <row r="92" spans="3:21" ht="13.8" thickBot="1" x14ac:dyDescent="0.3">
      <c r="C92" s="35" t="s">
        <v>17</v>
      </c>
      <c r="D92" s="105">
        <f t="shared" si="21"/>
        <v>-31</v>
      </c>
      <c r="E92" s="105">
        <f t="shared" si="21"/>
        <v>0</v>
      </c>
      <c r="F92" s="105">
        <f t="shared" si="21"/>
        <v>-241</v>
      </c>
      <c r="G92" s="105">
        <f t="shared" si="21"/>
        <v>-7</v>
      </c>
      <c r="H92" s="105">
        <f t="shared" si="21"/>
        <v>2</v>
      </c>
      <c r="I92" s="105">
        <f t="shared" si="21"/>
        <v>0</v>
      </c>
      <c r="J92" s="105">
        <f t="shared" si="21"/>
        <v>48</v>
      </c>
      <c r="K92" s="105">
        <f t="shared" si="21"/>
        <v>-5</v>
      </c>
      <c r="L92" s="105">
        <f t="shared" si="21"/>
        <v>0</v>
      </c>
      <c r="M92" s="105">
        <f t="shared" si="21"/>
        <v>0</v>
      </c>
      <c r="N92" s="105">
        <f t="shared" si="21"/>
        <v>0</v>
      </c>
      <c r="O92" s="105">
        <f t="shared" si="21"/>
        <v>0</v>
      </c>
      <c r="P92" s="105">
        <f t="shared" si="21"/>
        <v>-18</v>
      </c>
      <c r="Q92" s="105">
        <f t="shared" si="21"/>
        <v>-4</v>
      </c>
      <c r="R92" s="105">
        <f t="shared" si="21"/>
        <v>-362</v>
      </c>
      <c r="S92" s="105">
        <f t="shared" si="21"/>
        <v>-108</v>
      </c>
      <c r="T92" s="104">
        <f t="shared" si="22"/>
        <v>-726</v>
      </c>
      <c r="U92" s="104">
        <f t="shared" si="23"/>
        <v>-1401</v>
      </c>
    </row>
    <row r="93" spans="3:21" ht="13.8" thickBot="1" x14ac:dyDescent="0.3">
      <c r="C93" s="36" t="s">
        <v>10</v>
      </c>
      <c r="D93" s="37">
        <f>D82-D71</f>
        <v>2395</v>
      </c>
      <c r="E93" s="37">
        <f t="shared" si="21"/>
        <v>1527</v>
      </c>
      <c r="F93" s="37">
        <f t="shared" si="21"/>
        <v>-19161</v>
      </c>
      <c r="G93" s="37">
        <f t="shared" si="21"/>
        <v>22453</v>
      </c>
      <c r="H93" s="37">
        <f t="shared" si="21"/>
        <v>-4229</v>
      </c>
      <c r="I93" s="37">
        <f t="shared" si="21"/>
        <v>-2998</v>
      </c>
      <c r="J93" s="37">
        <f t="shared" si="21"/>
        <v>-12452</v>
      </c>
      <c r="K93" s="37">
        <f t="shared" si="21"/>
        <v>-8405</v>
      </c>
      <c r="L93" s="37">
        <f t="shared" si="21"/>
        <v>-101</v>
      </c>
      <c r="M93" s="37">
        <f t="shared" si="21"/>
        <v>169</v>
      </c>
      <c r="N93" s="37">
        <f t="shared" si="21"/>
        <v>1463</v>
      </c>
      <c r="O93" s="37">
        <f t="shared" si="21"/>
        <v>1390</v>
      </c>
      <c r="P93" s="37">
        <f t="shared" si="21"/>
        <v>996</v>
      </c>
      <c r="Q93" s="37">
        <f t="shared" si="21"/>
        <v>-250</v>
      </c>
      <c r="R93" s="37">
        <f t="shared" si="21"/>
        <v>2246</v>
      </c>
      <c r="S93" s="37">
        <f t="shared" si="21"/>
        <v>2220</v>
      </c>
      <c r="T93" s="37">
        <f t="shared" ref="T93:U93" si="24">T82-T71</f>
        <v>-12737</v>
      </c>
      <c r="U93" s="37">
        <f t="shared" si="24"/>
        <v>-22983</v>
      </c>
    </row>
    <row r="94" spans="3:21" ht="13.8" thickBot="1" x14ac:dyDescent="0.3"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</row>
    <row r="95" spans="3:21" ht="13.8" thickBot="1" x14ac:dyDescent="0.3">
      <c r="C95" s="387" t="s">
        <v>110</v>
      </c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9"/>
    </row>
    <row r="96" spans="3:21" ht="13.8" thickBot="1" x14ac:dyDescent="0.3">
      <c r="C96" s="390" t="s">
        <v>12</v>
      </c>
      <c r="D96" s="392" t="s">
        <v>0</v>
      </c>
      <c r="E96" s="393"/>
      <c r="F96" s="393"/>
      <c r="G96" s="394"/>
      <c r="H96" s="395" t="s">
        <v>1</v>
      </c>
      <c r="I96" s="396"/>
      <c r="J96" s="396"/>
      <c r="K96" s="397"/>
      <c r="L96" s="395" t="s">
        <v>2</v>
      </c>
      <c r="M96" s="396"/>
      <c r="N96" s="396"/>
      <c r="O96" s="397"/>
      <c r="P96" s="395" t="s">
        <v>3</v>
      </c>
      <c r="Q96" s="396"/>
      <c r="R96" s="396"/>
      <c r="S96" s="397"/>
      <c r="T96" s="398" t="s">
        <v>4</v>
      </c>
      <c r="U96" s="398" t="s">
        <v>5</v>
      </c>
    </row>
    <row r="97" spans="3:21" ht="13.8" thickBot="1" x14ac:dyDescent="0.3">
      <c r="C97" s="390"/>
      <c r="D97" s="385" t="s">
        <v>6</v>
      </c>
      <c r="E97" s="386"/>
      <c r="F97" s="385" t="s">
        <v>7</v>
      </c>
      <c r="G97" s="386"/>
      <c r="H97" s="385" t="s">
        <v>6</v>
      </c>
      <c r="I97" s="386"/>
      <c r="J97" s="385" t="s">
        <v>7</v>
      </c>
      <c r="K97" s="386"/>
      <c r="L97" s="385" t="s">
        <v>6</v>
      </c>
      <c r="M97" s="386"/>
      <c r="N97" s="385" t="s">
        <v>7</v>
      </c>
      <c r="O97" s="386"/>
      <c r="P97" s="385" t="s">
        <v>6</v>
      </c>
      <c r="Q97" s="386"/>
      <c r="R97" s="385" t="s">
        <v>7</v>
      </c>
      <c r="S97" s="386"/>
      <c r="T97" s="399"/>
      <c r="U97" s="399"/>
    </row>
    <row r="98" spans="3:21" ht="13.8" thickBot="1" x14ac:dyDescent="0.3">
      <c r="C98" s="391"/>
      <c r="D98" s="32" t="s">
        <v>8</v>
      </c>
      <c r="E98" s="32" t="s">
        <v>9</v>
      </c>
      <c r="F98" s="32" t="s">
        <v>8</v>
      </c>
      <c r="G98" s="33" t="s">
        <v>9</v>
      </c>
      <c r="H98" s="32" t="s">
        <v>8</v>
      </c>
      <c r="I98" s="32" t="s">
        <v>9</v>
      </c>
      <c r="J98" s="32" t="s">
        <v>8</v>
      </c>
      <c r="K98" s="32" t="s">
        <v>9</v>
      </c>
      <c r="L98" s="32" t="s">
        <v>8</v>
      </c>
      <c r="M98" s="32" t="s">
        <v>9</v>
      </c>
      <c r="N98" s="32" t="s">
        <v>8</v>
      </c>
      <c r="O98" s="32" t="s">
        <v>9</v>
      </c>
      <c r="P98" s="32" t="s">
        <v>8</v>
      </c>
      <c r="Q98" s="32" t="s">
        <v>9</v>
      </c>
      <c r="R98" s="32" t="s">
        <v>8</v>
      </c>
      <c r="S98" s="32" t="s">
        <v>9</v>
      </c>
      <c r="T98" s="400"/>
      <c r="U98" s="400"/>
    </row>
    <row r="99" spans="3:21" x14ac:dyDescent="0.25">
      <c r="C99" s="34" t="s">
        <v>13</v>
      </c>
      <c r="D99" s="107">
        <f>+D88/D66</f>
        <v>0.50930232558139532</v>
      </c>
      <c r="E99" s="107">
        <f t="shared" ref="E99:R99" si="25">+E88/E66</f>
        <v>-3.4478289047310436E-2</v>
      </c>
      <c r="F99" s="107">
        <f t="shared" si="25"/>
        <v>0.34566016790397558</v>
      </c>
      <c r="G99" s="107">
        <f t="shared" si="25"/>
        <v>-0.250834879406308</v>
      </c>
      <c r="H99" s="107">
        <f t="shared" si="25"/>
        <v>4.4578853046594979E-2</v>
      </c>
      <c r="I99" s="107">
        <f t="shared" si="25"/>
        <v>6.3679245283018868E-2</v>
      </c>
      <c r="J99" s="107">
        <f t="shared" si="25"/>
        <v>-0.10932883073026593</v>
      </c>
      <c r="K99" s="107">
        <f t="shared" si="25"/>
        <v>0.70399408284023668</v>
      </c>
      <c r="L99" s="107">
        <f t="shared" si="25"/>
        <v>0.25774058577405856</v>
      </c>
      <c r="M99" s="107"/>
      <c r="N99" s="107">
        <f t="shared" si="25"/>
        <v>0.19626526827396559</v>
      </c>
      <c r="O99" s="107"/>
      <c r="P99" s="107"/>
      <c r="Q99" s="107"/>
      <c r="R99" s="107">
        <f t="shared" si="25"/>
        <v>-1</v>
      </c>
      <c r="S99" s="107"/>
      <c r="T99" s="107">
        <f>+T88/T66</f>
        <v>0.19291839375397504</v>
      </c>
      <c r="U99" s="107">
        <f>+U88/U66</f>
        <v>0.20559968459763578</v>
      </c>
    </row>
    <row r="100" spans="3:21" x14ac:dyDescent="0.25">
      <c r="C100" s="35" t="s">
        <v>14</v>
      </c>
      <c r="D100" s="108">
        <f t="shared" ref="D100:U103" si="26">+D89/D67</f>
        <v>1.5619837193235409E-3</v>
      </c>
      <c r="E100" s="108">
        <f t="shared" si="26"/>
        <v>9.1595092024539877</v>
      </c>
      <c r="F100" s="108">
        <f t="shared" si="26"/>
        <v>-0.19014914839964542</v>
      </c>
      <c r="G100" s="108">
        <f t="shared" si="26"/>
        <v>0.38118086098893778</v>
      </c>
      <c r="H100" s="108">
        <f t="shared" si="26"/>
        <v>-9.6415079173699861E-2</v>
      </c>
      <c r="I100" s="108">
        <f t="shared" si="26"/>
        <v>-0.26140626065607309</v>
      </c>
      <c r="J100" s="108">
        <f t="shared" si="26"/>
        <v>-0.24105695147997808</v>
      </c>
      <c r="K100" s="108">
        <f t="shared" si="26"/>
        <v>-0.40522159287004894</v>
      </c>
      <c r="L100" s="108">
        <f t="shared" si="26"/>
        <v>-0.63005972130059718</v>
      </c>
      <c r="M100" s="108">
        <f t="shared" si="26"/>
        <v>0.9261744966442953</v>
      </c>
      <c r="N100" s="108">
        <f t="shared" si="26"/>
        <v>-0.22424149083628522</v>
      </c>
      <c r="O100" s="108">
        <f t="shared" si="26"/>
        <v>21.827586206896552</v>
      </c>
      <c r="P100" s="108">
        <f t="shared" si="26"/>
        <v>0.97878787878787876</v>
      </c>
      <c r="Q100" s="108">
        <f t="shared" si="26"/>
        <v>-0.31613611416026344</v>
      </c>
      <c r="R100" s="108">
        <f t="shared" si="26"/>
        <v>1.1325206449075895</v>
      </c>
      <c r="S100" s="108">
        <f t="shared" si="26"/>
        <v>0.30103001439805072</v>
      </c>
      <c r="T100" s="108">
        <f t="shared" si="26"/>
        <v>-0.16086493279423014</v>
      </c>
      <c r="U100" s="108">
        <f t="shared" si="26"/>
        <v>-0.17124784218147235</v>
      </c>
    </row>
    <row r="101" spans="3:21" x14ac:dyDescent="0.25">
      <c r="C101" s="35" t="s">
        <v>15</v>
      </c>
      <c r="D101" s="108">
        <f t="shared" si="26"/>
        <v>0.32827500774233509</v>
      </c>
      <c r="E101" s="108">
        <f t="shared" si="26"/>
        <v>0.17301038062283736</v>
      </c>
      <c r="F101" s="108">
        <f t="shared" si="26"/>
        <v>-0.24652304335969458</v>
      </c>
      <c r="G101" s="108">
        <f t="shared" si="26"/>
        <v>0.6241021548284118</v>
      </c>
      <c r="H101" s="108">
        <f t="shared" si="26"/>
        <v>-0.34123947972456004</v>
      </c>
      <c r="I101" s="108">
        <f t="shared" si="26"/>
        <v>1.1671826625386996</v>
      </c>
      <c r="J101" s="108">
        <f t="shared" si="26"/>
        <v>0.17268587252072665</v>
      </c>
      <c r="K101" s="108">
        <f t="shared" si="26"/>
        <v>0.8441504754030591</v>
      </c>
      <c r="L101" s="108">
        <f t="shared" si="26"/>
        <v>-0.49019607843137253</v>
      </c>
      <c r="M101" s="108">
        <f t="shared" si="26"/>
        <v>3.4254143646408837E-2</v>
      </c>
      <c r="N101" s="108">
        <f t="shared" si="26"/>
        <v>-0.25996533795493937</v>
      </c>
      <c r="O101" s="108">
        <f t="shared" si="26"/>
        <v>6.0513887777155204E-2</v>
      </c>
      <c r="P101" s="108">
        <f t="shared" si="26"/>
        <v>0.26627218934911245</v>
      </c>
      <c r="Q101" s="108">
        <f t="shared" si="26"/>
        <v>0.21649484536082475</v>
      </c>
      <c r="R101" s="108">
        <f t="shared" si="26"/>
        <v>-0.52597402597402598</v>
      </c>
      <c r="S101" s="108">
        <f t="shared" si="26"/>
        <v>-0.54852320675105481</v>
      </c>
      <c r="T101" s="108">
        <f t="shared" si="26"/>
        <v>0.229586995898972</v>
      </c>
      <c r="U101" s="108">
        <f t="shared" si="26"/>
        <v>0.24263074222501904</v>
      </c>
    </row>
    <row r="102" spans="3:21" x14ac:dyDescent="0.25">
      <c r="C102" s="35" t="s">
        <v>16</v>
      </c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 t="e">
        <f t="shared" si="26"/>
        <v>#DIV/0!</v>
      </c>
      <c r="Q102" s="108" t="e">
        <f t="shared" si="26"/>
        <v>#DIV/0!</v>
      </c>
      <c r="R102" s="108" t="e">
        <f t="shared" si="26"/>
        <v>#DIV/0!</v>
      </c>
      <c r="S102" s="108" t="e">
        <f t="shared" si="26"/>
        <v>#DIV/0!</v>
      </c>
      <c r="T102" s="108" t="e">
        <f t="shared" si="26"/>
        <v>#DIV/0!</v>
      </c>
      <c r="U102" s="108" t="e">
        <f t="shared" si="26"/>
        <v>#DIV/0!</v>
      </c>
    </row>
    <row r="103" spans="3:21" ht="13.8" thickBot="1" x14ac:dyDescent="0.3">
      <c r="C103" s="35" t="s">
        <v>17</v>
      </c>
      <c r="D103" s="109">
        <f t="shared" ref="D103:S103" si="27">+D92/D70</f>
        <v>-0.18023255813953487</v>
      </c>
      <c r="E103" s="109"/>
      <c r="F103" s="109">
        <f t="shared" si="27"/>
        <v>-0.44795539033457249</v>
      </c>
      <c r="G103" s="109">
        <f t="shared" si="27"/>
        <v>-1</v>
      </c>
      <c r="H103" s="109">
        <f t="shared" si="27"/>
        <v>0.33333333333333331</v>
      </c>
      <c r="I103" s="109"/>
      <c r="J103" s="109">
        <f t="shared" si="27"/>
        <v>0.10810810810810811</v>
      </c>
      <c r="K103" s="109"/>
      <c r="L103" s="109"/>
      <c r="M103" s="109"/>
      <c r="N103" s="109"/>
      <c r="O103" s="109"/>
      <c r="P103" s="109">
        <f t="shared" si="27"/>
        <v>-4.7619047619047616E-2</v>
      </c>
      <c r="Q103" s="109">
        <f t="shared" si="27"/>
        <v>-0.1</v>
      </c>
      <c r="R103" s="109">
        <f t="shared" si="27"/>
        <v>-0.30016583747927034</v>
      </c>
      <c r="S103" s="109">
        <f t="shared" si="27"/>
        <v>-0.41860465116279072</v>
      </c>
      <c r="T103" s="109">
        <f t="shared" si="26"/>
        <v>-0.23772102161100198</v>
      </c>
      <c r="U103" s="109">
        <f t="shared" si="26"/>
        <v>-0.25417271407837444</v>
      </c>
    </row>
    <row r="104" spans="3:21" ht="13.8" thickBot="1" x14ac:dyDescent="0.3">
      <c r="C104" s="36" t="s">
        <v>10</v>
      </c>
      <c r="D104" s="38">
        <f>+D93/D71</f>
        <v>6.0984925646771236E-2</v>
      </c>
      <c r="E104" s="38">
        <f t="shared" ref="E104:U104" si="28">+E93/E71</f>
        <v>0.15886392009987516</v>
      </c>
      <c r="F104" s="38">
        <f t="shared" si="28"/>
        <v>-0.13836854951689076</v>
      </c>
      <c r="G104" s="38">
        <f t="shared" si="28"/>
        <v>0.42228700394959562</v>
      </c>
      <c r="H104" s="38">
        <f t="shared" si="28"/>
        <v>-0.10480533320115983</v>
      </c>
      <c r="I104" s="38">
        <f t="shared" si="28"/>
        <v>-0.18080936011097037</v>
      </c>
      <c r="J104" s="38">
        <f t="shared" si="28"/>
        <v>-7.7024427358146269E-2</v>
      </c>
      <c r="K104" s="38">
        <f t="shared" si="28"/>
        <v>-0.12890906581187406</v>
      </c>
      <c r="L104" s="38">
        <f t="shared" si="28"/>
        <v>-9.8191716896752872E-3</v>
      </c>
      <c r="M104" s="38">
        <f t="shared" si="28"/>
        <v>0.1603415559772296</v>
      </c>
      <c r="N104" s="38">
        <f t="shared" si="28"/>
        <v>6.4429471088210691E-2</v>
      </c>
      <c r="O104" s="38">
        <f t="shared" si="28"/>
        <v>0.11100463184794761</v>
      </c>
      <c r="P104" s="38">
        <f t="shared" si="28"/>
        <v>0.64801561483409242</v>
      </c>
      <c r="Q104" s="38">
        <f t="shared" si="28"/>
        <v>-0.2183406113537118</v>
      </c>
      <c r="R104" s="38">
        <f t="shared" si="28"/>
        <v>0.52971698113207544</v>
      </c>
      <c r="S104" s="38">
        <f t="shared" si="28"/>
        <v>0.22204440888177635</v>
      </c>
      <c r="T104" s="38">
        <f t="shared" si="28"/>
        <v>-2.1668308334056346E-2</v>
      </c>
      <c r="U104" s="38">
        <f t="shared" si="28"/>
        <v>-2.1768409806439879E-2</v>
      </c>
    </row>
    <row r="105" spans="3:21" x14ac:dyDescent="0.25"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</row>
    <row r="106" spans="3:21" x14ac:dyDescent="0.25"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</row>
    <row r="107" spans="3:21" x14ac:dyDescent="0.25">
      <c r="C107" s="118" t="s">
        <v>19</v>
      </c>
      <c r="D107" s="119"/>
      <c r="E107" s="119"/>
      <c r="F107" s="119"/>
      <c r="G107" s="119"/>
      <c r="H107" s="39">
        <f>+(D145+F145+H145+J145)/(+D123+F123+H123+J123)</f>
        <v>4.2696051300113488E-2</v>
      </c>
      <c r="I107" s="106"/>
      <c r="J107" s="376" t="s">
        <v>35</v>
      </c>
      <c r="K107" s="377"/>
      <c r="L107" s="377"/>
      <c r="M107" s="377"/>
      <c r="N107" s="377"/>
      <c r="O107" s="377"/>
      <c r="P107" s="377"/>
      <c r="Q107" s="377"/>
      <c r="R107" s="377"/>
      <c r="S107" s="377"/>
      <c r="T107" s="377"/>
      <c r="U107" s="378"/>
    </row>
    <row r="108" spans="3:21" x14ac:dyDescent="0.25">
      <c r="C108" s="120" t="s">
        <v>20</v>
      </c>
      <c r="D108" s="121"/>
      <c r="E108" s="121"/>
      <c r="F108" s="121"/>
      <c r="G108" s="121"/>
      <c r="H108" s="40">
        <f>+((D145+H145)+2*(F145+J145))/((D123+H123)+2*(F123+J123))</f>
        <v>3.9666680771768485E-2</v>
      </c>
      <c r="I108" s="106"/>
      <c r="J108" s="379"/>
      <c r="K108" s="380"/>
      <c r="L108" s="380"/>
      <c r="M108" s="380"/>
      <c r="N108" s="380"/>
      <c r="O108" s="380"/>
      <c r="P108" s="380"/>
      <c r="Q108" s="380"/>
      <c r="R108" s="380"/>
      <c r="S108" s="380"/>
      <c r="T108" s="380"/>
      <c r="U108" s="381"/>
    </row>
    <row r="109" spans="3:21" x14ac:dyDescent="0.25">
      <c r="C109" s="122" t="s">
        <v>21</v>
      </c>
      <c r="D109" s="123"/>
      <c r="E109" s="123"/>
      <c r="F109" s="123"/>
      <c r="G109" s="123"/>
      <c r="H109" s="41">
        <f>+(E145+G145+I145+K145+M145+O145+Q145+S145)/(+E123+G123+I123+K123+M123+O123+Q123+S123)</f>
        <v>0.33470052083333335</v>
      </c>
      <c r="I109" s="106"/>
      <c r="J109" s="379"/>
      <c r="K109" s="380"/>
      <c r="L109" s="380"/>
      <c r="M109" s="380"/>
      <c r="N109" s="380"/>
      <c r="O109" s="380"/>
      <c r="P109" s="380"/>
      <c r="Q109" s="380"/>
      <c r="R109" s="380"/>
      <c r="S109" s="380"/>
      <c r="T109" s="380"/>
      <c r="U109" s="381"/>
    </row>
    <row r="110" spans="3:21" x14ac:dyDescent="0.25">
      <c r="C110" s="120" t="s">
        <v>18</v>
      </c>
      <c r="D110" s="121"/>
      <c r="E110" s="121"/>
      <c r="F110" s="121"/>
      <c r="G110" s="121"/>
      <c r="H110" s="40">
        <f>+(L145+M145+N145+O145)/+(L123+M123+N123+O123)</f>
        <v>0.16018161080891385</v>
      </c>
      <c r="I110" s="106"/>
      <c r="J110" s="376" t="s">
        <v>104</v>
      </c>
      <c r="K110" s="377"/>
      <c r="L110" s="377"/>
      <c r="M110" s="377"/>
      <c r="N110" s="377"/>
      <c r="O110" s="377"/>
      <c r="P110" s="377"/>
      <c r="Q110" s="377"/>
      <c r="R110" s="377"/>
      <c r="S110" s="377"/>
      <c r="T110" s="377"/>
      <c r="U110" s="378"/>
    </row>
    <row r="111" spans="3:21" x14ac:dyDescent="0.25">
      <c r="C111" s="120" t="s">
        <v>23</v>
      </c>
      <c r="D111" s="42"/>
      <c r="E111" s="42"/>
      <c r="F111" s="42"/>
      <c r="G111" s="42"/>
      <c r="H111" s="40">
        <f>+(P145+Q145+R145+S145)/(P123+Q123+R123+S123)</f>
        <v>0.2049961763956156</v>
      </c>
      <c r="I111" s="106"/>
      <c r="J111" s="379"/>
      <c r="K111" s="380"/>
      <c r="L111" s="380"/>
      <c r="M111" s="380"/>
      <c r="N111" s="380"/>
      <c r="O111" s="380"/>
      <c r="P111" s="380"/>
      <c r="Q111" s="380"/>
      <c r="R111" s="380"/>
      <c r="S111" s="380"/>
      <c r="T111" s="380"/>
      <c r="U111" s="381"/>
    </row>
    <row r="112" spans="3:21" x14ac:dyDescent="0.25">
      <c r="C112" s="124" t="s">
        <v>22</v>
      </c>
      <c r="D112" s="125"/>
      <c r="E112" s="125"/>
      <c r="F112" s="125"/>
      <c r="G112" s="125"/>
      <c r="H112" s="43">
        <f>+U145/U123</f>
        <v>0.14136018283532792</v>
      </c>
      <c r="I112" s="106"/>
      <c r="J112" s="382"/>
      <c r="K112" s="383"/>
      <c r="L112" s="383"/>
      <c r="M112" s="383"/>
      <c r="N112" s="383"/>
      <c r="O112" s="383"/>
      <c r="P112" s="383"/>
      <c r="Q112" s="383"/>
      <c r="R112" s="383"/>
      <c r="S112" s="383"/>
      <c r="T112" s="383"/>
      <c r="U112" s="384"/>
    </row>
    <row r="113" spans="3:21" ht="13.8" thickBot="1" x14ac:dyDescent="0.3"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</row>
    <row r="114" spans="3:21" ht="13.8" thickBot="1" x14ac:dyDescent="0.3">
      <c r="C114" s="44">
        <v>2022</v>
      </c>
      <c r="D114" s="362" t="s">
        <v>77</v>
      </c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363"/>
      <c r="U114" s="364"/>
    </row>
    <row r="115" spans="3:21" ht="13.8" thickBot="1" x14ac:dyDescent="0.3">
      <c r="C115" s="365" t="s">
        <v>12</v>
      </c>
      <c r="D115" s="367" t="s">
        <v>0</v>
      </c>
      <c r="E115" s="368"/>
      <c r="F115" s="368"/>
      <c r="G115" s="369"/>
      <c r="H115" s="370" t="s">
        <v>1</v>
      </c>
      <c r="I115" s="371"/>
      <c r="J115" s="371"/>
      <c r="K115" s="372"/>
      <c r="L115" s="370" t="s">
        <v>2</v>
      </c>
      <c r="M115" s="371"/>
      <c r="N115" s="371"/>
      <c r="O115" s="372"/>
      <c r="P115" s="370" t="s">
        <v>3</v>
      </c>
      <c r="Q115" s="371"/>
      <c r="R115" s="371"/>
      <c r="S115" s="372"/>
      <c r="T115" s="373" t="s">
        <v>4</v>
      </c>
      <c r="U115" s="373" t="s">
        <v>5</v>
      </c>
    </row>
    <row r="116" spans="3:21" ht="13.8" thickBot="1" x14ac:dyDescent="0.3">
      <c r="C116" s="365"/>
      <c r="D116" s="360" t="s">
        <v>6</v>
      </c>
      <c r="E116" s="361"/>
      <c r="F116" s="360" t="s">
        <v>7</v>
      </c>
      <c r="G116" s="361"/>
      <c r="H116" s="360" t="s">
        <v>6</v>
      </c>
      <c r="I116" s="361"/>
      <c r="J116" s="360" t="s">
        <v>7</v>
      </c>
      <c r="K116" s="361"/>
      <c r="L116" s="360" t="s">
        <v>6</v>
      </c>
      <c r="M116" s="361"/>
      <c r="N116" s="360" t="s">
        <v>7</v>
      </c>
      <c r="O116" s="361"/>
      <c r="P116" s="360" t="s">
        <v>6</v>
      </c>
      <c r="Q116" s="361"/>
      <c r="R116" s="360" t="s">
        <v>7</v>
      </c>
      <c r="S116" s="361"/>
      <c r="T116" s="374"/>
      <c r="U116" s="374"/>
    </row>
    <row r="117" spans="3:21" ht="13.8" thickBot="1" x14ac:dyDescent="0.3">
      <c r="C117" s="366"/>
      <c r="D117" s="45" t="s">
        <v>8</v>
      </c>
      <c r="E117" s="45" t="s">
        <v>9</v>
      </c>
      <c r="F117" s="45" t="s">
        <v>8</v>
      </c>
      <c r="G117" s="46" t="s">
        <v>9</v>
      </c>
      <c r="H117" s="45" t="s">
        <v>8</v>
      </c>
      <c r="I117" s="45" t="s">
        <v>9</v>
      </c>
      <c r="J117" s="45" t="s">
        <v>8</v>
      </c>
      <c r="K117" s="45" t="s">
        <v>9</v>
      </c>
      <c r="L117" s="45" t="s">
        <v>8</v>
      </c>
      <c r="M117" s="45" t="s">
        <v>9</v>
      </c>
      <c r="N117" s="45" t="s">
        <v>8</v>
      </c>
      <c r="O117" s="45" t="s">
        <v>9</v>
      </c>
      <c r="P117" s="45" t="s">
        <v>8</v>
      </c>
      <c r="Q117" s="45" t="s">
        <v>9</v>
      </c>
      <c r="R117" s="45" t="s">
        <v>8</v>
      </c>
      <c r="S117" s="45" t="s">
        <v>9</v>
      </c>
      <c r="T117" s="375"/>
      <c r="U117" s="375"/>
    </row>
    <row r="118" spans="3:21" x14ac:dyDescent="0.25">
      <c r="C118" s="47" t="s">
        <v>13</v>
      </c>
      <c r="D118" s="103">
        <v>2351</v>
      </c>
      <c r="E118" s="103">
        <v>9306</v>
      </c>
      <c r="F118" s="103">
        <v>16603</v>
      </c>
      <c r="G118" s="103">
        <v>10106</v>
      </c>
      <c r="H118" s="103">
        <v>9045</v>
      </c>
      <c r="I118" s="103">
        <v>1459</v>
      </c>
      <c r="J118" s="103">
        <v>14203</v>
      </c>
      <c r="K118" s="103">
        <v>17699</v>
      </c>
      <c r="L118" s="103">
        <v>7565</v>
      </c>
      <c r="M118" s="103">
        <v>3</v>
      </c>
      <c r="N118" s="103">
        <v>17925</v>
      </c>
      <c r="O118" s="103">
        <v>0</v>
      </c>
      <c r="P118" s="103">
        <v>0</v>
      </c>
      <c r="Q118" s="103">
        <v>0</v>
      </c>
      <c r="R118" s="103">
        <v>0</v>
      </c>
      <c r="S118" s="103">
        <v>0</v>
      </c>
      <c r="T118" s="103">
        <f>SUM(D118:S118)</f>
        <v>106265</v>
      </c>
      <c r="U118" s="103">
        <f>D118+E118+H118+I118+L118+M118+P118+Q118+(2*(F118+G118+J118+K118+N118+O118+R118+S118))</f>
        <v>182801</v>
      </c>
    </row>
    <row r="119" spans="3:21" x14ac:dyDescent="0.25">
      <c r="C119" s="48" t="s">
        <v>14</v>
      </c>
      <c r="D119" s="104">
        <v>32201</v>
      </c>
      <c r="E119" s="104">
        <v>555</v>
      </c>
      <c r="F119" s="104">
        <v>113590</v>
      </c>
      <c r="G119" s="104">
        <v>12505</v>
      </c>
      <c r="H119" s="104">
        <v>24146</v>
      </c>
      <c r="I119" s="104">
        <v>9676</v>
      </c>
      <c r="J119" s="104">
        <v>67993</v>
      </c>
      <c r="K119" s="104">
        <v>37324</v>
      </c>
      <c r="L119" s="104">
        <v>2116</v>
      </c>
      <c r="M119" s="104">
        <v>123</v>
      </c>
      <c r="N119" s="104">
        <v>4386</v>
      </c>
      <c r="O119" s="104">
        <v>240</v>
      </c>
      <c r="P119" s="104">
        <v>1340</v>
      </c>
      <c r="Q119" s="104">
        <v>2184</v>
      </c>
      <c r="R119" s="104">
        <v>4128</v>
      </c>
      <c r="S119" s="104">
        <v>10089</v>
      </c>
      <c r="T119" s="104">
        <f t="shared" ref="T119:T122" si="29">SUM(D119:S119)</f>
        <v>322596</v>
      </c>
      <c r="U119" s="104">
        <f t="shared" ref="U119:U123" si="30">D119+E119+H119+I119+L119+M119+P119+Q119+(2*(F119+G119+J119+K119+N119+O119+R119+S119))</f>
        <v>572851</v>
      </c>
    </row>
    <row r="120" spans="3:21" x14ac:dyDescent="0.25">
      <c r="C120" s="48" t="s">
        <v>15</v>
      </c>
      <c r="D120" s="104">
        <v>2756</v>
      </c>
      <c r="E120" s="104">
        <v>3032</v>
      </c>
      <c r="F120" s="104">
        <v>7453</v>
      </c>
      <c r="G120" s="104">
        <v>36083</v>
      </c>
      <c r="H120" s="104">
        <v>6775</v>
      </c>
      <c r="I120" s="104">
        <v>659</v>
      </c>
      <c r="J120" s="104">
        <v>59834</v>
      </c>
      <c r="K120" s="104">
        <v>4303</v>
      </c>
      <c r="L120" s="104">
        <v>65</v>
      </c>
      <c r="M120" s="104">
        <v>1083</v>
      </c>
      <c r="N120" s="104">
        <v>235</v>
      </c>
      <c r="O120" s="104">
        <v>11851</v>
      </c>
      <c r="P120" s="104">
        <v>105</v>
      </c>
      <c r="Q120" s="104">
        <v>153</v>
      </c>
      <c r="R120" s="104">
        <v>144</v>
      </c>
      <c r="S120" s="104">
        <v>362</v>
      </c>
      <c r="T120" s="104">
        <f t="shared" si="29"/>
        <v>134893</v>
      </c>
      <c r="U120" s="104">
        <f t="shared" si="30"/>
        <v>255158</v>
      </c>
    </row>
    <row r="121" spans="3:21" x14ac:dyDescent="0.25">
      <c r="C121" s="48" t="s">
        <v>16</v>
      </c>
      <c r="D121" s="104">
        <v>0</v>
      </c>
      <c r="E121" s="104">
        <v>0</v>
      </c>
      <c r="F121" s="104">
        <v>0</v>
      </c>
      <c r="G121" s="104">
        <v>0</v>
      </c>
      <c r="H121" s="104">
        <v>0</v>
      </c>
      <c r="I121" s="104">
        <v>0</v>
      </c>
      <c r="J121" s="104">
        <v>0</v>
      </c>
      <c r="K121" s="104">
        <v>0</v>
      </c>
      <c r="L121" s="104">
        <v>0</v>
      </c>
      <c r="M121" s="104">
        <v>0</v>
      </c>
      <c r="N121" s="104">
        <v>0</v>
      </c>
      <c r="O121" s="104">
        <v>0</v>
      </c>
      <c r="P121" s="104">
        <v>0</v>
      </c>
      <c r="Q121" s="104">
        <v>0</v>
      </c>
      <c r="R121" s="104">
        <v>0</v>
      </c>
      <c r="S121" s="104">
        <v>0</v>
      </c>
      <c r="T121" s="104">
        <f t="shared" si="29"/>
        <v>0</v>
      </c>
      <c r="U121" s="104">
        <f t="shared" si="30"/>
        <v>0</v>
      </c>
    </row>
    <row r="122" spans="3:21" ht="13.8" thickBot="1" x14ac:dyDescent="0.3">
      <c r="C122" s="48" t="s">
        <v>17</v>
      </c>
      <c r="D122" s="104">
        <v>109</v>
      </c>
      <c r="E122" s="104">
        <v>0</v>
      </c>
      <c r="F122" s="104">
        <v>278</v>
      </c>
      <c r="G122" s="104">
        <v>0</v>
      </c>
      <c r="H122" s="104">
        <v>26</v>
      </c>
      <c r="I122" s="104">
        <v>0</v>
      </c>
      <c r="J122" s="104">
        <v>375</v>
      </c>
      <c r="K122" s="104">
        <v>0</v>
      </c>
      <c r="L122" s="104">
        <v>0</v>
      </c>
      <c r="M122" s="104">
        <v>0</v>
      </c>
      <c r="N122" s="104">
        <v>0</v>
      </c>
      <c r="O122" s="104">
        <v>0</v>
      </c>
      <c r="P122" s="104">
        <v>216</v>
      </c>
      <c r="Q122" s="104">
        <v>9</v>
      </c>
      <c r="R122" s="104">
        <v>729</v>
      </c>
      <c r="S122" s="104">
        <v>156</v>
      </c>
      <c r="T122" s="104">
        <f t="shared" si="29"/>
        <v>1898</v>
      </c>
      <c r="U122" s="104">
        <f t="shared" si="30"/>
        <v>3436</v>
      </c>
    </row>
    <row r="123" spans="3:21" ht="13.8" thickBot="1" x14ac:dyDescent="0.3">
      <c r="C123" s="49" t="s">
        <v>10</v>
      </c>
      <c r="D123" s="50">
        <f>SUM(D118:D122)</f>
        <v>37417</v>
      </c>
      <c r="E123" s="50">
        <f t="shared" ref="E123:S123" si="31">SUM(E118:E122)</f>
        <v>12893</v>
      </c>
      <c r="F123" s="50">
        <f t="shared" si="31"/>
        <v>137924</v>
      </c>
      <c r="G123" s="50">
        <f t="shared" si="31"/>
        <v>58694</v>
      </c>
      <c r="H123" s="50">
        <f t="shared" si="31"/>
        <v>39992</v>
      </c>
      <c r="I123" s="50">
        <f t="shared" si="31"/>
        <v>11794</v>
      </c>
      <c r="J123" s="50">
        <f t="shared" si="31"/>
        <v>142405</v>
      </c>
      <c r="K123" s="50">
        <f t="shared" si="31"/>
        <v>59326</v>
      </c>
      <c r="L123" s="50">
        <f t="shared" si="31"/>
        <v>9746</v>
      </c>
      <c r="M123" s="50">
        <f t="shared" si="31"/>
        <v>1209</v>
      </c>
      <c r="N123" s="50">
        <f t="shared" si="31"/>
        <v>22546</v>
      </c>
      <c r="O123" s="50">
        <f t="shared" si="31"/>
        <v>12091</v>
      </c>
      <c r="P123" s="50">
        <f t="shared" si="31"/>
        <v>1661</v>
      </c>
      <c r="Q123" s="50">
        <f t="shared" si="31"/>
        <v>2346</v>
      </c>
      <c r="R123" s="50">
        <f t="shared" si="31"/>
        <v>5001</v>
      </c>
      <c r="S123" s="50">
        <f t="shared" si="31"/>
        <v>10607</v>
      </c>
      <c r="T123" s="50">
        <f>SUM(D123:S123)</f>
        <v>565652</v>
      </c>
      <c r="U123" s="50">
        <f t="shared" si="30"/>
        <v>1014246</v>
      </c>
    </row>
    <row r="124" spans="3:21" ht="13.8" thickBot="1" x14ac:dyDescent="0.3"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</row>
    <row r="125" spans="3:21" ht="13.8" thickBot="1" x14ac:dyDescent="0.3">
      <c r="C125" s="44">
        <v>2023</v>
      </c>
      <c r="D125" s="362" t="s">
        <v>112</v>
      </c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  <c r="S125" s="363"/>
      <c r="T125" s="363"/>
      <c r="U125" s="364"/>
    </row>
    <row r="126" spans="3:21" ht="13.8" thickBot="1" x14ac:dyDescent="0.3">
      <c r="C126" s="365" t="s">
        <v>12</v>
      </c>
      <c r="D126" s="367" t="s">
        <v>0</v>
      </c>
      <c r="E126" s="368"/>
      <c r="F126" s="368"/>
      <c r="G126" s="369"/>
      <c r="H126" s="370" t="s">
        <v>1</v>
      </c>
      <c r="I126" s="371"/>
      <c r="J126" s="371"/>
      <c r="K126" s="372"/>
      <c r="L126" s="370" t="s">
        <v>2</v>
      </c>
      <c r="M126" s="371"/>
      <c r="N126" s="371"/>
      <c r="O126" s="372"/>
      <c r="P126" s="370" t="s">
        <v>3</v>
      </c>
      <c r="Q126" s="371"/>
      <c r="R126" s="371"/>
      <c r="S126" s="372"/>
      <c r="T126" s="373" t="s">
        <v>4</v>
      </c>
      <c r="U126" s="373" t="s">
        <v>5</v>
      </c>
    </row>
    <row r="127" spans="3:21" ht="13.8" thickBot="1" x14ac:dyDescent="0.3">
      <c r="C127" s="365"/>
      <c r="D127" s="360" t="s">
        <v>6</v>
      </c>
      <c r="E127" s="361"/>
      <c r="F127" s="360" t="s">
        <v>7</v>
      </c>
      <c r="G127" s="361"/>
      <c r="H127" s="360" t="s">
        <v>6</v>
      </c>
      <c r="I127" s="361"/>
      <c r="J127" s="360" t="s">
        <v>7</v>
      </c>
      <c r="K127" s="361"/>
      <c r="L127" s="360" t="s">
        <v>6</v>
      </c>
      <c r="M127" s="361"/>
      <c r="N127" s="360" t="s">
        <v>7</v>
      </c>
      <c r="O127" s="361"/>
      <c r="P127" s="360" t="s">
        <v>6</v>
      </c>
      <c r="Q127" s="361"/>
      <c r="R127" s="360" t="s">
        <v>7</v>
      </c>
      <c r="S127" s="361"/>
      <c r="T127" s="374"/>
      <c r="U127" s="374"/>
    </row>
    <row r="128" spans="3:21" ht="13.8" thickBot="1" x14ac:dyDescent="0.3">
      <c r="C128" s="366"/>
      <c r="D128" s="45" t="s">
        <v>8</v>
      </c>
      <c r="E128" s="45" t="s">
        <v>9</v>
      </c>
      <c r="F128" s="45" t="s">
        <v>8</v>
      </c>
      <c r="G128" s="46" t="s">
        <v>9</v>
      </c>
      <c r="H128" s="45" t="s">
        <v>8</v>
      </c>
      <c r="I128" s="45" t="s">
        <v>9</v>
      </c>
      <c r="J128" s="45" t="s">
        <v>8</v>
      </c>
      <c r="K128" s="45" t="s">
        <v>9</v>
      </c>
      <c r="L128" s="45" t="s">
        <v>8</v>
      </c>
      <c r="M128" s="45" t="s">
        <v>9</v>
      </c>
      <c r="N128" s="45" t="s">
        <v>8</v>
      </c>
      <c r="O128" s="45" t="s">
        <v>9</v>
      </c>
      <c r="P128" s="45" t="s">
        <v>8</v>
      </c>
      <c r="Q128" s="45" t="s">
        <v>9</v>
      </c>
      <c r="R128" s="45" t="s">
        <v>8</v>
      </c>
      <c r="S128" s="45" t="s">
        <v>9</v>
      </c>
      <c r="T128" s="375"/>
      <c r="U128" s="375"/>
    </row>
    <row r="129" spans="3:21" x14ac:dyDescent="0.25">
      <c r="C129" s="47" t="s">
        <v>13</v>
      </c>
      <c r="D129" s="103">
        <v>4740</v>
      </c>
      <c r="E129" s="103">
        <v>7012</v>
      </c>
      <c r="F129" s="103">
        <v>19547</v>
      </c>
      <c r="G129" s="103">
        <v>9219</v>
      </c>
      <c r="H129" s="103">
        <v>9084</v>
      </c>
      <c r="I129" s="103">
        <v>1956</v>
      </c>
      <c r="J129" s="103">
        <v>13634</v>
      </c>
      <c r="K129" s="103">
        <v>23144</v>
      </c>
      <c r="L129" s="103">
        <v>10836</v>
      </c>
      <c r="M129" s="103">
        <v>5</v>
      </c>
      <c r="N129" s="103">
        <v>20580</v>
      </c>
      <c r="O129" s="103">
        <v>0</v>
      </c>
      <c r="P129" s="103">
        <v>2</v>
      </c>
      <c r="Q129" s="103">
        <v>0</v>
      </c>
      <c r="R129" s="103">
        <v>0</v>
      </c>
      <c r="S129" s="103">
        <v>0</v>
      </c>
      <c r="T129" s="103">
        <f>SUM(D129:S129)</f>
        <v>119759</v>
      </c>
      <c r="U129" s="103">
        <f>D129+E129+H129+I129+L129+M129+P129+Q129+(2*(F129+G129+J129+K129+N129+O129+R129+S129))</f>
        <v>205883</v>
      </c>
    </row>
    <row r="130" spans="3:21" x14ac:dyDescent="0.25">
      <c r="C130" s="48" t="s">
        <v>14</v>
      </c>
      <c r="D130" s="104">
        <v>37971</v>
      </c>
      <c r="E130" s="104">
        <v>906</v>
      </c>
      <c r="F130" s="104">
        <v>103034</v>
      </c>
      <c r="G130" s="104">
        <v>23436</v>
      </c>
      <c r="H130" s="104">
        <v>21858</v>
      </c>
      <c r="I130" s="104">
        <v>12680</v>
      </c>
      <c r="J130" s="104">
        <v>63275</v>
      </c>
      <c r="K130" s="104">
        <v>36440</v>
      </c>
      <c r="L130" s="104">
        <v>1384</v>
      </c>
      <c r="M130" s="104">
        <v>966</v>
      </c>
      <c r="N130" s="104">
        <v>3110</v>
      </c>
      <c r="O130" s="104">
        <v>1023</v>
      </c>
      <c r="P130" s="104">
        <v>1413</v>
      </c>
      <c r="Q130" s="104">
        <v>755</v>
      </c>
      <c r="R130" s="104">
        <v>4726</v>
      </c>
      <c r="S130" s="104">
        <v>14525</v>
      </c>
      <c r="T130" s="104">
        <f t="shared" ref="T130:T133" si="32">SUM(D130:S130)</f>
        <v>327502</v>
      </c>
      <c r="U130" s="104">
        <f t="shared" ref="U130:U134" si="33">D130+E130+H130+I130+L130+M130+P130+Q130+(2*(F130+G130+J130+K130+N130+O130+R130+S130))</f>
        <v>577071</v>
      </c>
    </row>
    <row r="131" spans="3:21" x14ac:dyDescent="0.25">
      <c r="C131" s="48" t="s">
        <v>15</v>
      </c>
      <c r="D131" s="104">
        <v>4231</v>
      </c>
      <c r="E131" s="104">
        <v>1445</v>
      </c>
      <c r="F131" s="104">
        <v>6826</v>
      </c>
      <c r="G131" s="104">
        <v>68782</v>
      </c>
      <c r="H131" s="104">
        <v>4596</v>
      </c>
      <c r="I131" s="104">
        <v>3151</v>
      </c>
      <c r="J131" s="104">
        <v>83334</v>
      </c>
      <c r="K131" s="104">
        <v>4553</v>
      </c>
      <c r="L131" s="104">
        <v>120</v>
      </c>
      <c r="M131" s="104">
        <v>924</v>
      </c>
      <c r="N131" s="104">
        <v>175</v>
      </c>
      <c r="O131" s="104">
        <v>13772</v>
      </c>
      <c r="P131" s="104">
        <v>173</v>
      </c>
      <c r="Q131" s="104">
        <v>278</v>
      </c>
      <c r="R131" s="104">
        <v>337</v>
      </c>
      <c r="S131" s="104">
        <v>319</v>
      </c>
      <c r="T131" s="104">
        <f t="shared" si="32"/>
        <v>193016</v>
      </c>
      <c r="U131" s="104">
        <f t="shared" si="33"/>
        <v>371114</v>
      </c>
    </row>
    <row r="132" spans="3:21" x14ac:dyDescent="0.25">
      <c r="C132" s="48" t="s">
        <v>16</v>
      </c>
      <c r="D132" s="104">
        <v>0</v>
      </c>
      <c r="E132" s="104">
        <v>0</v>
      </c>
      <c r="F132" s="104">
        <v>0</v>
      </c>
      <c r="G132" s="104">
        <v>0</v>
      </c>
      <c r="H132" s="104">
        <v>0</v>
      </c>
      <c r="I132" s="104">
        <v>0</v>
      </c>
      <c r="J132" s="104">
        <v>0</v>
      </c>
      <c r="K132" s="104">
        <v>0</v>
      </c>
      <c r="L132" s="104">
        <v>0</v>
      </c>
      <c r="M132" s="104">
        <v>0</v>
      </c>
      <c r="N132" s="104">
        <v>0</v>
      </c>
      <c r="O132" s="104">
        <v>0</v>
      </c>
      <c r="P132" s="104">
        <v>0</v>
      </c>
      <c r="Q132" s="104">
        <v>0</v>
      </c>
      <c r="R132" s="104">
        <v>0</v>
      </c>
      <c r="S132" s="104">
        <v>0</v>
      </c>
      <c r="T132" s="104">
        <f t="shared" si="32"/>
        <v>0</v>
      </c>
      <c r="U132" s="104">
        <f t="shared" si="33"/>
        <v>0</v>
      </c>
    </row>
    <row r="133" spans="3:21" ht="13.8" thickBot="1" x14ac:dyDescent="0.3">
      <c r="C133" s="48" t="s">
        <v>17</v>
      </c>
      <c r="D133" s="105">
        <v>141</v>
      </c>
      <c r="E133" s="105">
        <v>0</v>
      </c>
      <c r="F133" s="105">
        <v>315</v>
      </c>
      <c r="G133" s="105">
        <v>0</v>
      </c>
      <c r="H133" s="105">
        <v>26</v>
      </c>
      <c r="I133" s="105">
        <v>0</v>
      </c>
      <c r="J133" s="105">
        <v>400</v>
      </c>
      <c r="K133" s="105">
        <v>0</v>
      </c>
      <c r="L133" s="105">
        <v>0</v>
      </c>
      <c r="M133" s="105">
        <v>0</v>
      </c>
      <c r="N133" s="105">
        <v>0</v>
      </c>
      <c r="O133" s="105">
        <v>0</v>
      </c>
      <c r="P133" s="105">
        <v>224</v>
      </c>
      <c r="Q133" s="105">
        <v>37</v>
      </c>
      <c r="R133" s="105">
        <v>664</v>
      </c>
      <c r="S133" s="105">
        <v>183</v>
      </c>
      <c r="T133" s="104">
        <f t="shared" si="32"/>
        <v>1990</v>
      </c>
      <c r="U133" s="104">
        <f t="shared" si="33"/>
        <v>3552</v>
      </c>
    </row>
    <row r="134" spans="3:21" ht="13.8" thickBot="1" x14ac:dyDescent="0.3">
      <c r="C134" s="49" t="s">
        <v>10</v>
      </c>
      <c r="D134" s="50">
        <f>SUM(D129:D133)</f>
        <v>47083</v>
      </c>
      <c r="E134" s="50">
        <f t="shared" ref="E134:S134" si="34">SUM(E129:E133)</f>
        <v>9363</v>
      </c>
      <c r="F134" s="50">
        <f t="shared" si="34"/>
        <v>129722</v>
      </c>
      <c r="G134" s="50">
        <f t="shared" si="34"/>
        <v>101437</v>
      </c>
      <c r="H134" s="50">
        <f t="shared" si="34"/>
        <v>35564</v>
      </c>
      <c r="I134" s="50">
        <f t="shared" si="34"/>
        <v>17787</v>
      </c>
      <c r="J134" s="50">
        <f t="shared" si="34"/>
        <v>160643</v>
      </c>
      <c r="K134" s="50">
        <f t="shared" si="34"/>
        <v>64137</v>
      </c>
      <c r="L134" s="50">
        <f t="shared" si="34"/>
        <v>12340</v>
      </c>
      <c r="M134" s="50">
        <f t="shared" si="34"/>
        <v>1895</v>
      </c>
      <c r="N134" s="50">
        <f t="shared" si="34"/>
        <v>23865</v>
      </c>
      <c r="O134" s="50">
        <f t="shared" si="34"/>
        <v>14795</v>
      </c>
      <c r="P134" s="50">
        <f t="shared" si="34"/>
        <v>1812</v>
      </c>
      <c r="Q134" s="50">
        <f t="shared" si="34"/>
        <v>1070</v>
      </c>
      <c r="R134" s="50">
        <f t="shared" si="34"/>
        <v>5727</v>
      </c>
      <c r="S134" s="50">
        <f t="shared" si="34"/>
        <v>15027</v>
      </c>
      <c r="T134" s="50">
        <f>SUM(D134:S134)</f>
        <v>642267</v>
      </c>
      <c r="U134" s="50">
        <f t="shared" si="33"/>
        <v>1157620</v>
      </c>
    </row>
    <row r="135" spans="3:21" ht="13.8" thickBot="1" x14ac:dyDescent="0.3"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</row>
    <row r="136" spans="3:21" ht="13.8" thickBot="1" x14ac:dyDescent="0.3">
      <c r="C136" s="362" t="s">
        <v>113</v>
      </c>
      <c r="D136" s="363"/>
      <c r="E136" s="363"/>
      <c r="F136" s="363"/>
      <c r="G136" s="363"/>
      <c r="H136" s="363"/>
      <c r="I136" s="363"/>
      <c r="J136" s="363"/>
      <c r="K136" s="363"/>
      <c r="L136" s="363"/>
      <c r="M136" s="363"/>
      <c r="N136" s="363"/>
      <c r="O136" s="363"/>
      <c r="P136" s="363"/>
      <c r="Q136" s="363"/>
      <c r="R136" s="363"/>
      <c r="S136" s="363"/>
      <c r="T136" s="363"/>
      <c r="U136" s="364"/>
    </row>
    <row r="137" spans="3:21" ht="13.8" thickBot="1" x14ac:dyDescent="0.3">
      <c r="C137" s="365" t="s">
        <v>12</v>
      </c>
      <c r="D137" s="367" t="s">
        <v>0</v>
      </c>
      <c r="E137" s="368"/>
      <c r="F137" s="368"/>
      <c r="G137" s="369"/>
      <c r="H137" s="370" t="s">
        <v>1</v>
      </c>
      <c r="I137" s="371"/>
      <c r="J137" s="371"/>
      <c r="K137" s="372"/>
      <c r="L137" s="370" t="s">
        <v>2</v>
      </c>
      <c r="M137" s="371"/>
      <c r="N137" s="371"/>
      <c r="O137" s="372"/>
      <c r="P137" s="370" t="s">
        <v>3</v>
      </c>
      <c r="Q137" s="371"/>
      <c r="R137" s="371"/>
      <c r="S137" s="372"/>
      <c r="T137" s="373" t="s">
        <v>4</v>
      </c>
      <c r="U137" s="373" t="s">
        <v>5</v>
      </c>
    </row>
    <row r="138" spans="3:21" ht="13.8" thickBot="1" x14ac:dyDescent="0.3">
      <c r="C138" s="365"/>
      <c r="D138" s="360" t="s">
        <v>6</v>
      </c>
      <c r="E138" s="361"/>
      <c r="F138" s="360" t="s">
        <v>7</v>
      </c>
      <c r="G138" s="361"/>
      <c r="H138" s="360" t="s">
        <v>6</v>
      </c>
      <c r="I138" s="361"/>
      <c r="J138" s="360" t="s">
        <v>7</v>
      </c>
      <c r="K138" s="361"/>
      <c r="L138" s="360" t="s">
        <v>6</v>
      </c>
      <c r="M138" s="361"/>
      <c r="N138" s="360" t="s">
        <v>7</v>
      </c>
      <c r="O138" s="361"/>
      <c r="P138" s="360" t="s">
        <v>6</v>
      </c>
      <c r="Q138" s="361"/>
      <c r="R138" s="360" t="s">
        <v>7</v>
      </c>
      <c r="S138" s="361"/>
      <c r="T138" s="374"/>
      <c r="U138" s="374"/>
    </row>
    <row r="139" spans="3:21" ht="13.8" thickBot="1" x14ac:dyDescent="0.3">
      <c r="C139" s="366"/>
      <c r="D139" s="45" t="s">
        <v>8</v>
      </c>
      <c r="E139" s="45" t="s">
        <v>9</v>
      </c>
      <c r="F139" s="45" t="s">
        <v>8</v>
      </c>
      <c r="G139" s="46" t="s">
        <v>9</v>
      </c>
      <c r="H139" s="45" t="s">
        <v>8</v>
      </c>
      <c r="I139" s="45" t="s">
        <v>9</v>
      </c>
      <c r="J139" s="45" t="s">
        <v>8</v>
      </c>
      <c r="K139" s="45" t="s">
        <v>9</v>
      </c>
      <c r="L139" s="45" t="s">
        <v>8</v>
      </c>
      <c r="M139" s="45" t="s">
        <v>9</v>
      </c>
      <c r="N139" s="45" t="s">
        <v>8</v>
      </c>
      <c r="O139" s="45" t="s">
        <v>9</v>
      </c>
      <c r="P139" s="45" t="s">
        <v>8</v>
      </c>
      <c r="Q139" s="45" t="s">
        <v>9</v>
      </c>
      <c r="R139" s="45" t="s">
        <v>8</v>
      </c>
      <c r="S139" s="45" t="s">
        <v>9</v>
      </c>
      <c r="T139" s="375"/>
      <c r="U139" s="375"/>
    </row>
    <row r="140" spans="3:21" x14ac:dyDescent="0.25">
      <c r="C140" s="47" t="s">
        <v>13</v>
      </c>
      <c r="D140" s="103">
        <f>D129-D118</f>
        <v>2389</v>
      </c>
      <c r="E140" s="103">
        <f t="shared" ref="E140:S140" si="35">E129-E118</f>
        <v>-2294</v>
      </c>
      <c r="F140" s="103">
        <f t="shared" si="35"/>
        <v>2944</v>
      </c>
      <c r="G140" s="103">
        <f t="shared" si="35"/>
        <v>-887</v>
      </c>
      <c r="H140" s="103">
        <f t="shared" si="35"/>
        <v>39</v>
      </c>
      <c r="I140" s="103">
        <f t="shared" si="35"/>
        <v>497</v>
      </c>
      <c r="J140" s="103">
        <f t="shared" si="35"/>
        <v>-569</v>
      </c>
      <c r="K140" s="103">
        <f t="shared" si="35"/>
        <v>5445</v>
      </c>
      <c r="L140" s="103">
        <f t="shared" si="35"/>
        <v>3271</v>
      </c>
      <c r="M140" s="103">
        <f t="shared" si="35"/>
        <v>2</v>
      </c>
      <c r="N140" s="103">
        <f t="shared" si="35"/>
        <v>2655</v>
      </c>
      <c r="O140" s="103">
        <f t="shared" si="35"/>
        <v>0</v>
      </c>
      <c r="P140" s="103">
        <f t="shared" si="35"/>
        <v>2</v>
      </c>
      <c r="Q140" s="103">
        <f t="shared" si="35"/>
        <v>0</v>
      </c>
      <c r="R140" s="103">
        <f t="shared" si="35"/>
        <v>0</v>
      </c>
      <c r="S140" s="103">
        <f t="shared" si="35"/>
        <v>0</v>
      </c>
      <c r="T140" s="103">
        <f>SUM(D140:S140)</f>
        <v>13494</v>
      </c>
      <c r="U140" s="103">
        <f>D140+E140+H140+I140+L140+M140+P140+Q140+(2*(F140+G140+J140+K140+N140+O140+R140+S140))</f>
        <v>23082</v>
      </c>
    </row>
    <row r="141" spans="3:21" x14ac:dyDescent="0.25">
      <c r="C141" s="48" t="s">
        <v>14</v>
      </c>
      <c r="D141" s="104">
        <f t="shared" ref="D141:S145" si="36">D130-D119</f>
        <v>5770</v>
      </c>
      <c r="E141" s="104">
        <f t="shared" si="36"/>
        <v>351</v>
      </c>
      <c r="F141" s="104">
        <f t="shared" si="36"/>
        <v>-10556</v>
      </c>
      <c r="G141" s="104">
        <f t="shared" si="36"/>
        <v>10931</v>
      </c>
      <c r="H141" s="104">
        <f t="shared" si="36"/>
        <v>-2288</v>
      </c>
      <c r="I141" s="104">
        <f t="shared" si="36"/>
        <v>3004</v>
      </c>
      <c r="J141" s="104">
        <f t="shared" si="36"/>
        <v>-4718</v>
      </c>
      <c r="K141" s="104">
        <f t="shared" si="36"/>
        <v>-884</v>
      </c>
      <c r="L141" s="104">
        <f t="shared" si="36"/>
        <v>-732</v>
      </c>
      <c r="M141" s="104">
        <f t="shared" si="36"/>
        <v>843</v>
      </c>
      <c r="N141" s="104">
        <f t="shared" si="36"/>
        <v>-1276</v>
      </c>
      <c r="O141" s="104">
        <f t="shared" si="36"/>
        <v>783</v>
      </c>
      <c r="P141" s="104">
        <f t="shared" si="36"/>
        <v>73</v>
      </c>
      <c r="Q141" s="104">
        <f t="shared" si="36"/>
        <v>-1429</v>
      </c>
      <c r="R141" s="104">
        <f t="shared" si="36"/>
        <v>598</v>
      </c>
      <c r="S141" s="104">
        <f t="shared" si="36"/>
        <v>4436</v>
      </c>
      <c r="T141" s="104">
        <f t="shared" ref="T141:T144" si="37">SUM(D141:S141)</f>
        <v>4906</v>
      </c>
      <c r="U141" s="104">
        <f t="shared" ref="U141:U144" si="38">D141+E141+H141+I141+L141+M141+P141+Q141+(2*(F141+G141+J141+K141+N141+O141+R141+S141))</f>
        <v>4220</v>
      </c>
    </row>
    <row r="142" spans="3:21" x14ac:dyDescent="0.25">
      <c r="C142" s="48" t="s">
        <v>15</v>
      </c>
      <c r="D142" s="104">
        <f t="shared" si="36"/>
        <v>1475</v>
      </c>
      <c r="E142" s="104">
        <f t="shared" si="36"/>
        <v>-1587</v>
      </c>
      <c r="F142" s="104">
        <f t="shared" si="36"/>
        <v>-627</v>
      </c>
      <c r="G142" s="104">
        <f t="shared" si="36"/>
        <v>32699</v>
      </c>
      <c r="H142" s="104">
        <f t="shared" si="36"/>
        <v>-2179</v>
      </c>
      <c r="I142" s="104">
        <f t="shared" si="36"/>
        <v>2492</v>
      </c>
      <c r="J142" s="104">
        <f t="shared" si="36"/>
        <v>23500</v>
      </c>
      <c r="K142" s="104">
        <f t="shared" si="36"/>
        <v>250</v>
      </c>
      <c r="L142" s="104">
        <f t="shared" si="36"/>
        <v>55</v>
      </c>
      <c r="M142" s="104">
        <f t="shared" si="36"/>
        <v>-159</v>
      </c>
      <c r="N142" s="104">
        <f t="shared" si="36"/>
        <v>-60</v>
      </c>
      <c r="O142" s="104">
        <f t="shared" si="36"/>
        <v>1921</v>
      </c>
      <c r="P142" s="104">
        <f t="shared" si="36"/>
        <v>68</v>
      </c>
      <c r="Q142" s="104">
        <f t="shared" si="36"/>
        <v>125</v>
      </c>
      <c r="R142" s="104">
        <f t="shared" si="36"/>
        <v>193</v>
      </c>
      <c r="S142" s="104">
        <f t="shared" si="36"/>
        <v>-43</v>
      </c>
      <c r="T142" s="104">
        <f t="shared" si="37"/>
        <v>58123</v>
      </c>
      <c r="U142" s="104">
        <f t="shared" si="38"/>
        <v>115956</v>
      </c>
    </row>
    <row r="143" spans="3:21" x14ac:dyDescent="0.25">
      <c r="C143" s="48" t="s">
        <v>16</v>
      </c>
      <c r="D143" s="104">
        <f t="shared" si="36"/>
        <v>0</v>
      </c>
      <c r="E143" s="104">
        <f t="shared" si="36"/>
        <v>0</v>
      </c>
      <c r="F143" s="104">
        <f t="shared" si="36"/>
        <v>0</v>
      </c>
      <c r="G143" s="104">
        <f t="shared" si="36"/>
        <v>0</v>
      </c>
      <c r="H143" s="104">
        <f t="shared" si="36"/>
        <v>0</v>
      </c>
      <c r="I143" s="104">
        <f t="shared" si="36"/>
        <v>0</v>
      </c>
      <c r="J143" s="104">
        <f t="shared" si="36"/>
        <v>0</v>
      </c>
      <c r="K143" s="104">
        <f t="shared" si="36"/>
        <v>0</v>
      </c>
      <c r="L143" s="104">
        <f t="shared" si="36"/>
        <v>0</v>
      </c>
      <c r="M143" s="104">
        <f t="shared" si="36"/>
        <v>0</v>
      </c>
      <c r="N143" s="104">
        <f t="shared" si="36"/>
        <v>0</v>
      </c>
      <c r="O143" s="104">
        <f t="shared" si="36"/>
        <v>0</v>
      </c>
      <c r="P143" s="104">
        <f t="shared" si="36"/>
        <v>0</v>
      </c>
      <c r="Q143" s="104">
        <f t="shared" si="36"/>
        <v>0</v>
      </c>
      <c r="R143" s="104">
        <f t="shared" si="36"/>
        <v>0</v>
      </c>
      <c r="S143" s="104">
        <f t="shared" si="36"/>
        <v>0</v>
      </c>
      <c r="T143" s="104">
        <f t="shared" si="37"/>
        <v>0</v>
      </c>
      <c r="U143" s="104">
        <f t="shared" si="38"/>
        <v>0</v>
      </c>
    </row>
    <row r="144" spans="3:21" ht="13.8" thickBot="1" x14ac:dyDescent="0.3">
      <c r="C144" s="48" t="s">
        <v>17</v>
      </c>
      <c r="D144" s="105">
        <f t="shared" si="36"/>
        <v>32</v>
      </c>
      <c r="E144" s="105">
        <f t="shared" si="36"/>
        <v>0</v>
      </c>
      <c r="F144" s="105">
        <f t="shared" si="36"/>
        <v>37</v>
      </c>
      <c r="G144" s="105">
        <f t="shared" si="36"/>
        <v>0</v>
      </c>
      <c r="H144" s="105">
        <f t="shared" si="36"/>
        <v>0</v>
      </c>
      <c r="I144" s="105">
        <f t="shared" si="36"/>
        <v>0</v>
      </c>
      <c r="J144" s="105">
        <f t="shared" si="36"/>
        <v>25</v>
      </c>
      <c r="K144" s="105">
        <f t="shared" si="36"/>
        <v>0</v>
      </c>
      <c r="L144" s="105">
        <f t="shared" si="36"/>
        <v>0</v>
      </c>
      <c r="M144" s="105">
        <f t="shared" si="36"/>
        <v>0</v>
      </c>
      <c r="N144" s="105">
        <f t="shared" si="36"/>
        <v>0</v>
      </c>
      <c r="O144" s="105">
        <f t="shared" si="36"/>
        <v>0</v>
      </c>
      <c r="P144" s="105">
        <f t="shared" si="36"/>
        <v>8</v>
      </c>
      <c r="Q144" s="105">
        <f t="shared" si="36"/>
        <v>28</v>
      </c>
      <c r="R144" s="105">
        <f t="shared" si="36"/>
        <v>-65</v>
      </c>
      <c r="S144" s="105">
        <f t="shared" si="36"/>
        <v>27</v>
      </c>
      <c r="T144" s="104">
        <f t="shared" si="37"/>
        <v>92</v>
      </c>
      <c r="U144" s="104">
        <f t="shared" si="38"/>
        <v>116</v>
      </c>
    </row>
    <row r="145" spans="3:21" ht="13.8" thickBot="1" x14ac:dyDescent="0.3">
      <c r="C145" s="49" t="s">
        <v>10</v>
      </c>
      <c r="D145" s="50">
        <f>D134-D123</f>
        <v>9666</v>
      </c>
      <c r="E145" s="50">
        <f t="shared" si="36"/>
        <v>-3530</v>
      </c>
      <c r="F145" s="50">
        <f t="shared" si="36"/>
        <v>-8202</v>
      </c>
      <c r="G145" s="50">
        <f t="shared" si="36"/>
        <v>42743</v>
      </c>
      <c r="H145" s="50">
        <f t="shared" si="36"/>
        <v>-4428</v>
      </c>
      <c r="I145" s="50">
        <f t="shared" si="36"/>
        <v>5993</v>
      </c>
      <c r="J145" s="50">
        <f t="shared" si="36"/>
        <v>18238</v>
      </c>
      <c r="K145" s="50">
        <f t="shared" si="36"/>
        <v>4811</v>
      </c>
      <c r="L145" s="50">
        <f t="shared" si="36"/>
        <v>2594</v>
      </c>
      <c r="M145" s="50">
        <f t="shared" si="36"/>
        <v>686</v>
      </c>
      <c r="N145" s="50">
        <f t="shared" si="36"/>
        <v>1319</v>
      </c>
      <c r="O145" s="50">
        <f t="shared" si="36"/>
        <v>2704</v>
      </c>
      <c r="P145" s="50">
        <f t="shared" si="36"/>
        <v>151</v>
      </c>
      <c r="Q145" s="50">
        <f t="shared" si="36"/>
        <v>-1276</v>
      </c>
      <c r="R145" s="50">
        <f t="shared" si="36"/>
        <v>726</v>
      </c>
      <c r="S145" s="50">
        <f t="shared" si="36"/>
        <v>4420</v>
      </c>
      <c r="T145" s="50">
        <f t="shared" ref="T145:U145" si="39">T134-T123</f>
        <v>76615</v>
      </c>
      <c r="U145" s="50">
        <f t="shared" si="39"/>
        <v>143374</v>
      </c>
    </row>
    <row r="146" spans="3:21" ht="13.8" thickBot="1" x14ac:dyDescent="0.3"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</row>
    <row r="147" spans="3:21" ht="13.8" thickBot="1" x14ac:dyDescent="0.3">
      <c r="C147" s="362" t="s">
        <v>114</v>
      </c>
      <c r="D147" s="363"/>
      <c r="E147" s="363"/>
      <c r="F147" s="363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63"/>
      <c r="R147" s="363"/>
      <c r="S147" s="363"/>
      <c r="T147" s="363"/>
      <c r="U147" s="364"/>
    </row>
    <row r="148" spans="3:21" ht="13.8" thickBot="1" x14ac:dyDescent="0.3">
      <c r="C148" s="365" t="s">
        <v>12</v>
      </c>
      <c r="D148" s="367" t="s">
        <v>0</v>
      </c>
      <c r="E148" s="368"/>
      <c r="F148" s="368"/>
      <c r="G148" s="369"/>
      <c r="H148" s="370" t="s">
        <v>1</v>
      </c>
      <c r="I148" s="371"/>
      <c r="J148" s="371"/>
      <c r="K148" s="372"/>
      <c r="L148" s="370" t="s">
        <v>2</v>
      </c>
      <c r="M148" s="371"/>
      <c r="N148" s="371"/>
      <c r="O148" s="372"/>
      <c r="P148" s="370" t="s">
        <v>3</v>
      </c>
      <c r="Q148" s="371"/>
      <c r="R148" s="371"/>
      <c r="S148" s="372"/>
      <c r="T148" s="373" t="s">
        <v>4</v>
      </c>
      <c r="U148" s="373" t="s">
        <v>5</v>
      </c>
    </row>
    <row r="149" spans="3:21" ht="13.8" thickBot="1" x14ac:dyDescent="0.3">
      <c r="C149" s="365"/>
      <c r="D149" s="360" t="s">
        <v>6</v>
      </c>
      <c r="E149" s="361"/>
      <c r="F149" s="360" t="s">
        <v>7</v>
      </c>
      <c r="G149" s="361"/>
      <c r="H149" s="360" t="s">
        <v>6</v>
      </c>
      <c r="I149" s="361"/>
      <c r="J149" s="360" t="s">
        <v>7</v>
      </c>
      <c r="K149" s="361"/>
      <c r="L149" s="360" t="s">
        <v>6</v>
      </c>
      <c r="M149" s="361"/>
      <c r="N149" s="360" t="s">
        <v>7</v>
      </c>
      <c r="O149" s="361"/>
      <c r="P149" s="360" t="s">
        <v>6</v>
      </c>
      <c r="Q149" s="361"/>
      <c r="R149" s="360" t="s">
        <v>7</v>
      </c>
      <c r="S149" s="361"/>
      <c r="T149" s="374"/>
      <c r="U149" s="374"/>
    </row>
    <row r="150" spans="3:21" ht="13.8" thickBot="1" x14ac:dyDescent="0.3">
      <c r="C150" s="366"/>
      <c r="D150" s="45" t="s">
        <v>8</v>
      </c>
      <c r="E150" s="45" t="s">
        <v>9</v>
      </c>
      <c r="F150" s="45" t="s">
        <v>8</v>
      </c>
      <c r="G150" s="46" t="s">
        <v>9</v>
      </c>
      <c r="H150" s="45" t="s">
        <v>8</v>
      </c>
      <c r="I150" s="45" t="s">
        <v>9</v>
      </c>
      <c r="J150" s="45" t="s">
        <v>8</v>
      </c>
      <c r="K150" s="45" t="s">
        <v>9</v>
      </c>
      <c r="L150" s="45" t="s">
        <v>8</v>
      </c>
      <c r="M150" s="45" t="s">
        <v>9</v>
      </c>
      <c r="N150" s="45" t="s">
        <v>8</v>
      </c>
      <c r="O150" s="45" t="s">
        <v>9</v>
      </c>
      <c r="P150" s="45" t="s">
        <v>8</v>
      </c>
      <c r="Q150" s="45" t="s">
        <v>9</v>
      </c>
      <c r="R150" s="45" t="s">
        <v>8</v>
      </c>
      <c r="S150" s="45" t="s">
        <v>9</v>
      </c>
      <c r="T150" s="375"/>
      <c r="U150" s="375"/>
    </row>
    <row r="151" spans="3:21" ht="13.8" thickBot="1" x14ac:dyDescent="0.3">
      <c r="C151" s="47" t="s">
        <v>13</v>
      </c>
      <c r="D151" s="107">
        <f>+D140/D118</f>
        <v>1.0161633347511698</v>
      </c>
      <c r="E151" s="107">
        <f t="shared" ref="E151:N151" si="40">+E140/E118</f>
        <v>-0.24650762948635288</v>
      </c>
      <c r="F151" s="107">
        <f t="shared" si="40"/>
        <v>0.17731735228573151</v>
      </c>
      <c r="G151" s="107">
        <f t="shared" si="40"/>
        <v>-8.7769641796952305E-2</v>
      </c>
      <c r="H151" s="107">
        <f t="shared" si="40"/>
        <v>4.3117744610281922E-3</v>
      </c>
      <c r="I151" s="107">
        <f t="shared" si="40"/>
        <v>0.34064427690198767</v>
      </c>
      <c r="J151" s="107">
        <f t="shared" si="40"/>
        <v>-4.0061958741111035E-2</v>
      </c>
      <c r="K151" s="107">
        <f t="shared" si="40"/>
        <v>0.30764449968924801</v>
      </c>
      <c r="L151" s="107">
        <f t="shared" si="40"/>
        <v>0.43238598810310641</v>
      </c>
      <c r="M151" s="107"/>
      <c r="N151" s="107">
        <f t="shared" si="40"/>
        <v>0.14811715481171547</v>
      </c>
      <c r="O151" s="107"/>
      <c r="P151" s="107"/>
      <c r="Q151" s="107"/>
      <c r="R151" s="107"/>
      <c r="S151" s="107"/>
      <c r="T151" s="107">
        <f>+T140/T118</f>
        <v>0.12698442572813251</v>
      </c>
      <c r="U151" s="107">
        <f>+U140/U118</f>
        <v>0.12626845586183882</v>
      </c>
    </row>
    <row r="152" spans="3:21" ht="13.8" thickBot="1" x14ac:dyDescent="0.3">
      <c r="C152" s="48" t="s">
        <v>14</v>
      </c>
      <c r="D152" s="107">
        <f t="shared" ref="D152:U155" si="41">+D141/D119</f>
        <v>0.17918698177075246</v>
      </c>
      <c r="E152" s="107">
        <f t="shared" si="41"/>
        <v>0.63243243243243241</v>
      </c>
      <c r="F152" s="107">
        <f t="shared" si="41"/>
        <v>-9.2930715732018665E-2</v>
      </c>
      <c r="G152" s="107">
        <f t="shared" si="41"/>
        <v>0.87413034786085564</v>
      </c>
      <c r="H152" s="107">
        <f t="shared" si="41"/>
        <v>-9.4756895552058309E-2</v>
      </c>
      <c r="I152" s="107">
        <f t="shared" si="41"/>
        <v>0.3104588673005374</v>
      </c>
      <c r="J152" s="107">
        <f t="shared" si="41"/>
        <v>-6.9389495977527096E-2</v>
      </c>
      <c r="K152" s="107">
        <f t="shared" si="41"/>
        <v>-2.3684492551709357E-2</v>
      </c>
      <c r="L152" s="107">
        <f t="shared" si="41"/>
        <v>-0.34593572778827975</v>
      </c>
      <c r="M152" s="107">
        <f t="shared" si="41"/>
        <v>6.8536585365853657</v>
      </c>
      <c r="N152" s="107">
        <f t="shared" si="41"/>
        <v>-0.29092567259461927</v>
      </c>
      <c r="O152" s="107">
        <f t="shared" si="41"/>
        <v>3.2625000000000002</v>
      </c>
      <c r="P152" s="107">
        <f t="shared" si="41"/>
        <v>5.4477611940298508E-2</v>
      </c>
      <c r="Q152" s="107">
        <f t="shared" si="41"/>
        <v>-0.65430402930402931</v>
      </c>
      <c r="R152" s="107">
        <f t="shared" si="41"/>
        <v>0.14486434108527133</v>
      </c>
      <c r="S152" s="107">
        <f t="shared" si="41"/>
        <v>0.43968678759044505</v>
      </c>
      <c r="T152" s="108">
        <f t="shared" si="41"/>
        <v>1.5207876105097398E-2</v>
      </c>
      <c r="U152" s="108">
        <f t="shared" si="41"/>
        <v>7.366662535284044E-3</v>
      </c>
    </row>
    <row r="153" spans="3:21" ht="13.8" thickBot="1" x14ac:dyDescent="0.3">
      <c r="C153" s="48" t="s">
        <v>15</v>
      </c>
      <c r="D153" s="107">
        <f t="shared" si="41"/>
        <v>0.53519593613933236</v>
      </c>
      <c r="E153" s="107">
        <f t="shared" si="41"/>
        <v>-0.52341688654353558</v>
      </c>
      <c r="F153" s="107">
        <f t="shared" si="41"/>
        <v>-8.4127197101838191E-2</v>
      </c>
      <c r="G153" s="107">
        <f t="shared" si="41"/>
        <v>0.9062162237064546</v>
      </c>
      <c r="H153" s="107">
        <f t="shared" si="41"/>
        <v>-0.32162361623616237</v>
      </c>
      <c r="I153" s="107">
        <f t="shared" si="41"/>
        <v>3.7814871016691955</v>
      </c>
      <c r="J153" s="107">
        <f t="shared" si="41"/>
        <v>0.39275328408597121</v>
      </c>
      <c r="K153" s="107">
        <f t="shared" si="41"/>
        <v>5.8099000697188007E-2</v>
      </c>
      <c r="L153" s="107">
        <f t="shared" si="41"/>
        <v>0.84615384615384615</v>
      </c>
      <c r="M153" s="107">
        <f t="shared" si="41"/>
        <v>-0.14681440443213298</v>
      </c>
      <c r="N153" s="107">
        <f t="shared" si="41"/>
        <v>-0.25531914893617019</v>
      </c>
      <c r="O153" s="107">
        <f t="shared" si="41"/>
        <v>0.16209602565184372</v>
      </c>
      <c r="P153" s="107">
        <f t="shared" si="41"/>
        <v>0.64761904761904765</v>
      </c>
      <c r="Q153" s="107">
        <f t="shared" si="41"/>
        <v>0.81699346405228757</v>
      </c>
      <c r="R153" s="107">
        <f t="shared" si="41"/>
        <v>1.3402777777777777</v>
      </c>
      <c r="S153" s="107">
        <f t="shared" si="41"/>
        <v>-0.11878453038674033</v>
      </c>
      <c r="T153" s="108">
        <f t="shared" si="41"/>
        <v>0.43088225482419401</v>
      </c>
      <c r="U153" s="108">
        <f t="shared" si="41"/>
        <v>0.4544478323235015</v>
      </c>
    </row>
    <row r="154" spans="3:21" ht="13.8" thickBot="1" x14ac:dyDescent="0.3">
      <c r="C154" s="48" t="s">
        <v>16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 t="e">
        <f t="shared" si="41"/>
        <v>#DIV/0!</v>
      </c>
      <c r="Q154" s="107" t="e">
        <f t="shared" si="41"/>
        <v>#DIV/0!</v>
      </c>
      <c r="R154" s="107"/>
      <c r="S154" s="107"/>
      <c r="T154" s="108" t="e">
        <f t="shared" si="41"/>
        <v>#DIV/0!</v>
      </c>
      <c r="U154" s="108" t="e">
        <f t="shared" si="41"/>
        <v>#DIV/0!</v>
      </c>
    </row>
    <row r="155" spans="3:21" ht="13.8" thickBot="1" x14ac:dyDescent="0.3">
      <c r="C155" s="48" t="s">
        <v>17</v>
      </c>
      <c r="D155" s="107">
        <f t="shared" ref="D155:S155" si="42">+D144/D122</f>
        <v>0.29357798165137616</v>
      </c>
      <c r="E155" s="107"/>
      <c r="F155" s="107">
        <f t="shared" si="42"/>
        <v>0.13309352517985612</v>
      </c>
      <c r="G155" s="107" t="e">
        <f t="shared" si="42"/>
        <v>#DIV/0!</v>
      </c>
      <c r="H155" s="107">
        <f t="shared" si="42"/>
        <v>0</v>
      </c>
      <c r="I155" s="107"/>
      <c r="J155" s="107">
        <f t="shared" si="42"/>
        <v>6.6666666666666666E-2</v>
      </c>
      <c r="K155" s="107"/>
      <c r="L155" s="107"/>
      <c r="M155" s="107"/>
      <c r="N155" s="107"/>
      <c r="O155" s="107"/>
      <c r="P155" s="107">
        <f t="shared" si="42"/>
        <v>3.7037037037037035E-2</v>
      </c>
      <c r="Q155" s="107">
        <f t="shared" si="42"/>
        <v>3.1111111111111112</v>
      </c>
      <c r="R155" s="107">
        <f t="shared" si="42"/>
        <v>-8.9163237311385465E-2</v>
      </c>
      <c r="S155" s="107">
        <f t="shared" si="42"/>
        <v>0.17307692307692307</v>
      </c>
      <c r="T155" s="109">
        <f t="shared" si="41"/>
        <v>4.8472075869336141E-2</v>
      </c>
      <c r="U155" s="109">
        <f t="shared" si="41"/>
        <v>3.3760186263096625E-2</v>
      </c>
    </row>
    <row r="156" spans="3:21" ht="13.8" thickBot="1" x14ac:dyDescent="0.3">
      <c r="C156" s="49" t="s">
        <v>10</v>
      </c>
      <c r="D156" s="51">
        <f>+D145/D123</f>
        <v>0.25833177432717747</v>
      </c>
      <c r="E156" s="51">
        <f t="shared" ref="E156:U156" si="43">+E145/E123</f>
        <v>-0.27379198014426431</v>
      </c>
      <c r="F156" s="51">
        <f t="shared" si="43"/>
        <v>-5.9467532844175053E-2</v>
      </c>
      <c r="G156" s="51">
        <f t="shared" si="43"/>
        <v>0.72823457252870827</v>
      </c>
      <c r="H156" s="51">
        <f t="shared" si="43"/>
        <v>-0.11072214442888578</v>
      </c>
      <c r="I156" s="51">
        <f t="shared" si="43"/>
        <v>0.50813973206715279</v>
      </c>
      <c r="J156" s="51">
        <f t="shared" si="43"/>
        <v>0.12807134580948704</v>
      </c>
      <c r="K156" s="51">
        <f t="shared" si="43"/>
        <v>8.1094292553012176E-2</v>
      </c>
      <c r="L156" s="51">
        <f t="shared" si="43"/>
        <v>0.266160476092756</v>
      </c>
      <c r="M156" s="51">
        <f t="shared" si="43"/>
        <v>0.56741108354011582</v>
      </c>
      <c r="N156" s="51">
        <f t="shared" si="43"/>
        <v>5.8502616872172446E-2</v>
      </c>
      <c r="O156" s="51">
        <f t="shared" si="43"/>
        <v>0.22363741626002812</v>
      </c>
      <c r="P156" s="51">
        <f t="shared" si="43"/>
        <v>9.0909090909090912E-2</v>
      </c>
      <c r="Q156" s="51">
        <f t="shared" si="43"/>
        <v>-0.54390451832907072</v>
      </c>
      <c r="R156" s="51">
        <f t="shared" si="43"/>
        <v>0.14517096580683864</v>
      </c>
      <c r="S156" s="51">
        <f t="shared" si="43"/>
        <v>0.41670594890166873</v>
      </c>
      <c r="T156" s="51">
        <f t="shared" si="43"/>
        <v>0.13544546823842221</v>
      </c>
      <c r="U156" s="51">
        <f t="shared" si="43"/>
        <v>0.14136018283532792</v>
      </c>
    </row>
    <row r="159" spans="3:21" x14ac:dyDescent="0.25">
      <c r="C159" s="223" t="s">
        <v>19</v>
      </c>
      <c r="D159" s="224"/>
      <c r="E159" s="224"/>
      <c r="F159" s="224"/>
      <c r="G159" s="224"/>
      <c r="H159" s="184">
        <f>+(D197+F197+H197+J197)/(+D175+F175+H175+J175)</f>
        <v>9.5936654728984397E-2</v>
      </c>
      <c r="I159" s="225"/>
      <c r="J159" s="345" t="s">
        <v>40</v>
      </c>
      <c r="K159" s="346"/>
      <c r="L159" s="346"/>
      <c r="M159" s="346"/>
      <c r="N159" s="346"/>
      <c r="O159" s="346"/>
      <c r="P159" s="346"/>
      <c r="Q159" s="346"/>
      <c r="R159" s="346"/>
      <c r="S159" s="346"/>
      <c r="T159" s="346"/>
      <c r="U159" s="347"/>
    </row>
    <row r="160" spans="3:21" x14ac:dyDescent="0.25">
      <c r="C160" s="226" t="s">
        <v>20</v>
      </c>
      <c r="D160" s="227"/>
      <c r="E160" s="227"/>
      <c r="F160" s="227"/>
      <c r="G160" s="227"/>
      <c r="H160" s="187">
        <f>+((D197+H197)+2*(F197+J197))/((D175+H175)+2*(F175+J175))</f>
        <v>9.4696854117718859E-2</v>
      </c>
      <c r="I160" s="225"/>
      <c r="J160" s="348"/>
      <c r="K160" s="349"/>
      <c r="L160" s="349"/>
      <c r="M160" s="349"/>
      <c r="N160" s="349"/>
      <c r="O160" s="349"/>
      <c r="P160" s="349"/>
      <c r="Q160" s="349"/>
      <c r="R160" s="349"/>
      <c r="S160" s="349"/>
      <c r="T160" s="349"/>
      <c r="U160" s="350"/>
    </row>
    <row r="161" spans="3:21" x14ac:dyDescent="0.25">
      <c r="C161" s="228" t="s">
        <v>21</v>
      </c>
      <c r="D161" s="229"/>
      <c r="E161" s="229"/>
      <c r="F161" s="229"/>
      <c r="G161" s="229"/>
      <c r="H161" s="190">
        <f>+(E197+G197+I197+K197+M197+O197+Q197+S197)/(+E175+G175+I175+K175+M175+O175+Q175+S175)</f>
        <v>0.20934851225307657</v>
      </c>
      <c r="I161" s="225"/>
      <c r="J161" s="348"/>
      <c r="K161" s="349"/>
      <c r="L161" s="349"/>
      <c r="M161" s="349"/>
      <c r="N161" s="349"/>
      <c r="O161" s="349"/>
      <c r="P161" s="349"/>
      <c r="Q161" s="349"/>
      <c r="R161" s="349"/>
      <c r="S161" s="349"/>
      <c r="T161" s="349"/>
      <c r="U161" s="350"/>
    </row>
    <row r="162" spans="3:21" x14ac:dyDescent="0.25">
      <c r="C162" s="226" t="s">
        <v>18</v>
      </c>
      <c r="D162" s="227"/>
      <c r="E162" s="227"/>
      <c r="F162" s="227"/>
      <c r="G162" s="227"/>
      <c r="H162" s="187">
        <f>+(L197+M197+N197+O197)/+(L175+M175+N175+O175)</f>
        <v>0.14475673070603956</v>
      </c>
      <c r="I162" s="225"/>
      <c r="J162" s="345" t="s">
        <v>104</v>
      </c>
      <c r="K162" s="346"/>
      <c r="L162" s="346"/>
      <c r="M162" s="346"/>
      <c r="N162" s="346"/>
      <c r="O162" s="346"/>
      <c r="P162" s="346"/>
      <c r="Q162" s="346"/>
      <c r="R162" s="346"/>
      <c r="S162" s="346"/>
      <c r="T162" s="346"/>
      <c r="U162" s="347"/>
    </row>
    <row r="163" spans="3:21" x14ac:dyDescent="0.25">
      <c r="C163" s="226" t="s">
        <v>23</v>
      </c>
      <c r="D163" s="191"/>
      <c r="E163" s="191"/>
      <c r="F163" s="191"/>
      <c r="G163" s="191"/>
      <c r="H163" s="187">
        <f>+(P197+Q197+R197+S197)/(P175+Q175+R175+S175)</f>
        <v>0.36992259962898993</v>
      </c>
      <c r="I163" s="225"/>
      <c r="J163" s="348"/>
      <c r="K163" s="349"/>
      <c r="L163" s="349"/>
      <c r="M163" s="349"/>
      <c r="N163" s="349"/>
      <c r="O163" s="349"/>
      <c r="P163" s="349"/>
      <c r="Q163" s="349"/>
      <c r="R163" s="349"/>
      <c r="S163" s="349"/>
      <c r="T163" s="349"/>
      <c r="U163" s="350"/>
    </row>
    <row r="164" spans="3:21" x14ac:dyDescent="0.25">
      <c r="C164" s="230" t="s">
        <v>22</v>
      </c>
      <c r="D164" s="231"/>
      <c r="E164" s="231"/>
      <c r="F164" s="231"/>
      <c r="G164" s="231"/>
      <c r="H164" s="194">
        <f>+U197/U175</f>
        <v>0.13305034041675262</v>
      </c>
      <c r="I164" s="225"/>
      <c r="J164" s="351"/>
      <c r="K164" s="352"/>
      <c r="L164" s="352"/>
      <c r="M164" s="352"/>
      <c r="N164" s="352"/>
      <c r="O164" s="352"/>
      <c r="P164" s="352"/>
      <c r="Q164" s="352"/>
      <c r="R164" s="352"/>
      <c r="S164" s="352"/>
      <c r="T164" s="352"/>
      <c r="U164" s="353"/>
    </row>
    <row r="165" spans="3:21" ht="13.8" thickBot="1" x14ac:dyDescent="0.3"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</row>
    <row r="166" spans="3:21" ht="13.8" customHeight="1" thickBot="1" x14ac:dyDescent="0.3">
      <c r="C166" s="195">
        <v>2022</v>
      </c>
      <c r="D166" s="333" t="s">
        <v>97</v>
      </c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5"/>
    </row>
    <row r="167" spans="3:21" ht="13.8" customHeight="1" thickBot="1" x14ac:dyDescent="0.3">
      <c r="C167" s="337" t="s">
        <v>12</v>
      </c>
      <c r="D167" s="354" t="s">
        <v>0</v>
      </c>
      <c r="E167" s="355"/>
      <c r="F167" s="355"/>
      <c r="G167" s="356"/>
      <c r="H167" s="357" t="s">
        <v>1</v>
      </c>
      <c r="I167" s="358"/>
      <c r="J167" s="358"/>
      <c r="K167" s="359"/>
      <c r="L167" s="357" t="s">
        <v>2</v>
      </c>
      <c r="M167" s="358"/>
      <c r="N167" s="358"/>
      <c r="O167" s="359"/>
      <c r="P167" s="357" t="s">
        <v>3</v>
      </c>
      <c r="Q167" s="358"/>
      <c r="R167" s="358"/>
      <c r="S167" s="359"/>
      <c r="T167" s="342" t="s">
        <v>4</v>
      </c>
      <c r="U167" s="342" t="s">
        <v>5</v>
      </c>
    </row>
    <row r="168" spans="3:21" ht="13.8" thickBot="1" x14ac:dyDescent="0.3">
      <c r="C168" s="337"/>
      <c r="D168" s="331" t="s">
        <v>6</v>
      </c>
      <c r="E168" s="332"/>
      <c r="F168" s="331" t="s">
        <v>7</v>
      </c>
      <c r="G168" s="332"/>
      <c r="H168" s="331" t="s">
        <v>6</v>
      </c>
      <c r="I168" s="332"/>
      <c r="J168" s="331" t="s">
        <v>7</v>
      </c>
      <c r="K168" s="332"/>
      <c r="L168" s="331" t="s">
        <v>6</v>
      </c>
      <c r="M168" s="332"/>
      <c r="N168" s="331" t="s">
        <v>7</v>
      </c>
      <c r="O168" s="332"/>
      <c r="P168" s="331" t="s">
        <v>6</v>
      </c>
      <c r="Q168" s="332"/>
      <c r="R168" s="331" t="s">
        <v>7</v>
      </c>
      <c r="S168" s="332"/>
      <c r="T168" s="343"/>
      <c r="U168" s="343"/>
    </row>
    <row r="169" spans="3:21" ht="13.8" thickBot="1" x14ac:dyDescent="0.3">
      <c r="C169" s="338"/>
      <c r="D169" s="196" t="s">
        <v>8</v>
      </c>
      <c r="E169" s="196" t="s">
        <v>9</v>
      </c>
      <c r="F169" s="196" t="s">
        <v>8</v>
      </c>
      <c r="G169" s="197" t="s">
        <v>9</v>
      </c>
      <c r="H169" s="196" t="s">
        <v>8</v>
      </c>
      <c r="I169" s="196" t="s">
        <v>9</v>
      </c>
      <c r="J169" s="196" t="s">
        <v>8</v>
      </c>
      <c r="K169" s="196" t="s">
        <v>9</v>
      </c>
      <c r="L169" s="196" t="s">
        <v>8</v>
      </c>
      <c r="M169" s="196" t="s">
        <v>9</v>
      </c>
      <c r="N169" s="196" t="s">
        <v>8</v>
      </c>
      <c r="O169" s="196" t="s">
        <v>9</v>
      </c>
      <c r="P169" s="196" t="s">
        <v>8</v>
      </c>
      <c r="Q169" s="196" t="s">
        <v>9</v>
      </c>
      <c r="R169" s="196" t="s">
        <v>8</v>
      </c>
      <c r="S169" s="196" t="s">
        <v>9</v>
      </c>
      <c r="T169" s="344"/>
      <c r="U169" s="344"/>
    </row>
    <row r="170" spans="3:21" x14ac:dyDescent="0.25">
      <c r="C170" s="198" t="s">
        <v>13</v>
      </c>
      <c r="D170" s="232">
        <v>2998</v>
      </c>
      <c r="E170" s="232">
        <v>8075</v>
      </c>
      <c r="F170" s="232">
        <v>15917</v>
      </c>
      <c r="G170" s="232">
        <v>8643</v>
      </c>
      <c r="H170" s="232">
        <v>9515</v>
      </c>
      <c r="I170" s="232">
        <v>1843</v>
      </c>
      <c r="J170" s="232">
        <v>13540</v>
      </c>
      <c r="K170" s="232">
        <v>18917</v>
      </c>
      <c r="L170" s="232">
        <v>8182</v>
      </c>
      <c r="M170" s="232">
        <v>0</v>
      </c>
      <c r="N170" s="232">
        <v>17618</v>
      </c>
      <c r="O170" s="232">
        <v>0</v>
      </c>
      <c r="P170" s="232">
        <v>1</v>
      </c>
      <c r="Q170" s="232">
        <v>0</v>
      </c>
      <c r="R170" s="232">
        <v>0</v>
      </c>
      <c r="S170" s="232">
        <v>0</v>
      </c>
      <c r="T170" s="232">
        <f>SUM(D170:S170)</f>
        <v>105249</v>
      </c>
      <c r="U170" s="232">
        <f>D170+E170+H170+I170+L170+M170+P170+Q170+(2*(F170+G170+J170+K170+N170+O170+R170+S170))</f>
        <v>179884</v>
      </c>
    </row>
    <row r="171" spans="3:21" x14ac:dyDescent="0.25">
      <c r="C171" s="199" t="s">
        <v>14</v>
      </c>
      <c r="D171" s="233">
        <v>28524</v>
      </c>
      <c r="E171" s="233">
        <v>4232</v>
      </c>
      <c r="F171" s="233">
        <v>94392</v>
      </c>
      <c r="G171" s="233">
        <v>24161</v>
      </c>
      <c r="H171" s="233">
        <v>21939</v>
      </c>
      <c r="I171" s="233">
        <v>5961</v>
      </c>
      <c r="J171" s="233">
        <v>72450</v>
      </c>
      <c r="K171" s="233">
        <v>31245</v>
      </c>
      <c r="L171" s="233">
        <v>2180</v>
      </c>
      <c r="M171" s="233">
        <v>721</v>
      </c>
      <c r="N171" s="233">
        <v>5850</v>
      </c>
      <c r="O171" s="233">
        <v>150</v>
      </c>
      <c r="P171" s="233">
        <v>1137</v>
      </c>
      <c r="Q171" s="233">
        <v>2342</v>
      </c>
      <c r="R171" s="233">
        <v>3605</v>
      </c>
      <c r="S171" s="233">
        <v>6019</v>
      </c>
      <c r="T171" s="233">
        <f t="shared" ref="T171:T174" si="44">SUM(D171:S171)</f>
        <v>304908</v>
      </c>
      <c r="U171" s="233">
        <f t="shared" ref="U171:U175" si="45">D171+E171+H171+I171+L171+M171+P171+Q171+(2*(F171+G171+J171+K171+N171+O171+R171+S171))</f>
        <v>542780</v>
      </c>
    </row>
    <row r="172" spans="3:21" x14ac:dyDescent="0.25">
      <c r="C172" s="199" t="s">
        <v>15</v>
      </c>
      <c r="D172" s="233">
        <v>3725</v>
      </c>
      <c r="E172" s="233">
        <v>3316</v>
      </c>
      <c r="F172" s="233">
        <v>5972</v>
      </c>
      <c r="G172" s="233">
        <v>39578</v>
      </c>
      <c r="H172" s="233">
        <v>4918</v>
      </c>
      <c r="I172" s="233">
        <v>567</v>
      </c>
      <c r="J172" s="233">
        <v>56105</v>
      </c>
      <c r="K172" s="233">
        <v>2213</v>
      </c>
      <c r="L172" s="233">
        <v>408</v>
      </c>
      <c r="M172" s="233">
        <v>877</v>
      </c>
      <c r="N172" s="233">
        <v>253</v>
      </c>
      <c r="O172" s="233">
        <v>9410</v>
      </c>
      <c r="P172" s="233">
        <v>147</v>
      </c>
      <c r="Q172" s="233">
        <v>293</v>
      </c>
      <c r="R172" s="233">
        <v>271</v>
      </c>
      <c r="S172" s="233">
        <v>517</v>
      </c>
      <c r="T172" s="233">
        <f t="shared" si="44"/>
        <v>128570</v>
      </c>
      <c r="U172" s="233">
        <f t="shared" si="45"/>
        <v>242889</v>
      </c>
    </row>
    <row r="173" spans="3:21" x14ac:dyDescent="0.25">
      <c r="C173" s="199" t="s">
        <v>16</v>
      </c>
      <c r="D173" s="233">
        <v>0</v>
      </c>
      <c r="E173" s="233">
        <v>0</v>
      </c>
      <c r="F173" s="233">
        <v>0</v>
      </c>
      <c r="G173" s="233">
        <v>0</v>
      </c>
      <c r="H173" s="233">
        <v>0</v>
      </c>
      <c r="I173" s="233">
        <v>0</v>
      </c>
      <c r="J173" s="233">
        <v>0</v>
      </c>
      <c r="K173" s="233">
        <v>0</v>
      </c>
      <c r="L173" s="233">
        <v>0</v>
      </c>
      <c r="M173" s="233">
        <v>0</v>
      </c>
      <c r="N173" s="233">
        <v>0</v>
      </c>
      <c r="O173" s="233">
        <v>0</v>
      </c>
      <c r="P173" s="233">
        <v>0</v>
      </c>
      <c r="Q173" s="233">
        <v>0</v>
      </c>
      <c r="R173" s="233">
        <v>0</v>
      </c>
      <c r="S173" s="233">
        <v>0</v>
      </c>
      <c r="T173" s="233">
        <f t="shared" si="44"/>
        <v>0</v>
      </c>
      <c r="U173" s="233">
        <f t="shared" si="45"/>
        <v>0</v>
      </c>
    </row>
    <row r="174" spans="3:21" ht="13.8" thickBot="1" x14ac:dyDescent="0.3">
      <c r="C174" s="199" t="s">
        <v>17</v>
      </c>
      <c r="D174" s="233">
        <v>217</v>
      </c>
      <c r="E174" s="233">
        <v>0</v>
      </c>
      <c r="F174" s="233">
        <v>351</v>
      </c>
      <c r="G174" s="233">
        <v>0</v>
      </c>
      <c r="H174" s="233">
        <v>20</v>
      </c>
      <c r="I174" s="233">
        <v>0</v>
      </c>
      <c r="J174" s="233">
        <v>302</v>
      </c>
      <c r="K174" s="233">
        <v>0</v>
      </c>
      <c r="L174" s="233">
        <v>0</v>
      </c>
      <c r="M174" s="233">
        <v>0</v>
      </c>
      <c r="N174" s="233">
        <v>0</v>
      </c>
      <c r="O174" s="233">
        <v>0</v>
      </c>
      <c r="P174" s="233">
        <v>271</v>
      </c>
      <c r="Q174" s="233">
        <v>27</v>
      </c>
      <c r="R174" s="233">
        <v>928</v>
      </c>
      <c r="S174" s="233">
        <v>75</v>
      </c>
      <c r="T174" s="233">
        <f t="shared" si="44"/>
        <v>2191</v>
      </c>
      <c r="U174" s="233">
        <f t="shared" si="45"/>
        <v>3847</v>
      </c>
    </row>
    <row r="175" spans="3:21" ht="13.8" thickBot="1" x14ac:dyDescent="0.3">
      <c r="C175" s="200" t="s">
        <v>10</v>
      </c>
      <c r="D175" s="201">
        <f>SUM(D170:D174)</f>
        <v>35464</v>
      </c>
      <c r="E175" s="201">
        <f t="shared" ref="E175:S175" si="46">SUM(E170:E174)</f>
        <v>15623</v>
      </c>
      <c r="F175" s="201">
        <f t="shared" si="46"/>
        <v>116632</v>
      </c>
      <c r="G175" s="201">
        <f t="shared" si="46"/>
        <v>72382</v>
      </c>
      <c r="H175" s="201">
        <f t="shared" si="46"/>
        <v>36392</v>
      </c>
      <c r="I175" s="201">
        <f t="shared" si="46"/>
        <v>8371</v>
      </c>
      <c r="J175" s="201">
        <f t="shared" si="46"/>
        <v>142397</v>
      </c>
      <c r="K175" s="201">
        <f t="shared" si="46"/>
        <v>52375</v>
      </c>
      <c r="L175" s="201">
        <f t="shared" si="46"/>
        <v>10770</v>
      </c>
      <c r="M175" s="201">
        <f t="shared" si="46"/>
        <v>1598</v>
      </c>
      <c r="N175" s="201">
        <f t="shared" si="46"/>
        <v>23721</v>
      </c>
      <c r="O175" s="201">
        <f t="shared" si="46"/>
        <v>9560</v>
      </c>
      <c r="P175" s="201">
        <f t="shared" si="46"/>
        <v>1556</v>
      </c>
      <c r="Q175" s="201">
        <f t="shared" si="46"/>
        <v>2662</v>
      </c>
      <c r="R175" s="201">
        <f t="shared" si="46"/>
        <v>4804</v>
      </c>
      <c r="S175" s="201">
        <f t="shared" si="46"/>
        <v>6611</v>
      </c>
      <c r="T175" s="201">
        <f>SUM(D175:S175)</f>
        <v>540918</v>
      </c>
      <c r="U175" s="201">
        <f t="shared" si="45"/>
        <v>969400</v>
      </c>
    </row>
    <row r="176" spans="3:21" ht="13.8" thickBot="1" x14ac:dyDescent="0.3"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</row>
    <row r="177" spans="3:21" ht="13.8" customHeight="1" thickBot="1" x14ac:dyDescent="0.3">
      <c r="C177" s="195">
        <v>2023</v>
      </c>
      <c r="D177" s="333" t="s">
        <v>119</v>
      </c>
      <c r="E177" s="334"/>
      <c r="F177" s="334"/>
      <c r="G177" s="334"/>
      <c r="H177" s="334"/>
      <c r="I177" s="334"/>
      <c r="J177" s="334"/>
      <c r="K177" s="334"/>
      <c r="L177" s="334"/>
      <c r="M177" s="334"/>
      <c r="N177" s="334"/>
      <c r="O177" s="334"/>
      <c r="P177" s="334"/>
      <c r="Q177" s="334"/>
      <c r="R177" s="334"/>
      <c r="S177" s="334"/>
      <c r="T177" s="334"/>
      <c r="U177" s="335"/>
    </row>
    <row r="178" spans="3:21" ht="13.8" customHeight="1" thickBot="1" x14ac:dyDescent="0.3">
      <c r="C178" s="336" t="s">
        <v>12</v>
      </c>
      <c r="D178" s="339" t="s">
        <v>0</v>
      </c>
      <c r="E178" s="340"/>
      <c r="F178" s="340"/>
      <c r="G178" s="341"/>
      <c r="H178" s="339" t="s">
        <v>1</v>
      </c>
      <c r="I178" s="340"/>
      <c r="J178" s="340"/>
      <c r="K178" s="341"/>
      <c r="L178" s="339" t="s">
        <v>2</v>
      </c>
      <c r="M178" s="340"/>
      <c r="N178" s="340"/>
      <c r="O178" s="341"/>
      <c r="P178" s="339" t="s">
        <v>3</v>
      </c>
      <c r="Q178" s="340"/>
      <c r="R178" s="340"/>
      <c r="S178" s="341"/>
      <c r="T178" s="342" t="s">
        <v>4</v>
      </c>
      <c r="U178" s="342" t="s">
        <v>5</v>
      </c>
    </row>
    <row r="179" spans="3:21" ht="13.8" thickBot="1" x14ac:dyDescent="0.3">
      <c r="C179" s="337"/>
      <c r="D179" s="331" t="s">
        <v>6</v>
      </c>
      <c r="E179" s="332"/>
      <c r="F179" s="331" t="s">
        <v>7</v>
      </c>
      <c r="G179" s="332"/>
      <c r="H179" s="331" t="s">
        <v>6</v>
      </c>
      <c r="I179" s="332"/>
      <c r="J179" s="331" t="s">
        <v>7</v>
      </c>
      <c r="K179" s="332"/>
      <c r="L179" s="331" t="s">
        <v>6</v>
      </c>
      <c r="M179" s="332"/>
      <c r="N179" s="331" t="s">
        <v>7</v>
      </c>
      <c r="O179" s="332"/>
      <c r="P179" s="331" t="s">
        <v>6</v>
      </c>
      <c r="Q179" s="332"/>
      <c r="R179" s="331" t="s">
        <v>7</v>
      </c>
      <c r="S179" s="332"/>
      <c r="T179" s="343"/>
      <c r="U179" s="343"/>
    </row>
    <row r="180" spans="3:21" ht="13.8" thickBot="1" x14ac:dyDescent="0.3">
      <c r="C180" s="338"/>
      <c r="D180" s="196" t="s">
        <v>8</v>
      </c>
      <c r="E180" s="196" t="s">
        <v>9</v>
      </c>
      <c r="F180" s="196" t="s">
        <v>8</v>
      </c>
      <c r="G180" s="197" t="s">
        <v>9</v>
      </c>
      <c r="H180" s="196" t="s">
        <v>8</v>
      </c>
      <c r="I180" s="196" t="s">
        <v>9</v>
      </c>
      <c r="J180" s="196" t="s">
        <v>8</v>
      </c>
      <c r="K180" s="196" t="s">
        <v>9</v>
      </c>
      <c r="L180" s="196" t="s">
        <v>8</v>
      </c>
      <c r="M180" s="196" t="s">
        <v>9</v>
      </c>
      <c r="N180" s="196" t="s">
        <v>8</v>
      </c>
      <c r="O180" s="196" t="s">
        <v>9</v>
      </c>
      <c r="P180" s="196" t="s">
        <v>8</v>
      </c>
      <c r="Q180" s="196" t="s">
        <v>9</v>
      </c>
      <c r="R180" s="196" t="s">
        <v>8</v>
      </c>
      <c r="S180" s="196" t="s">
        <v>9</v>
      </c>
      <c r="T180" s="344"/>
      <c r="U180" s="344"/>
    </row>
    <row r="181" spans="3:21" x14ac:dyDescent="0.25">
      <c r="C181" s="198" t="s">
        <v>13</v>
      </c>
      <c r="D181" s="232">
        <v>3789</v>
      </c>
      <c r="E181" s="232">
        <v>7153</v>
      </c>
      <c r="F181" s="232">
        <v>18534</v>
      </c>
      <c r="G181" s="232">
        <v>8197</v>
      </c>
      <c r="H181" s="232">
        <v>10239</v>
      </c>
      <c r="I181" s="232">
        <v>2402</v>
      </c>
      <c r="J181" s="232">
        <v>12626</v>
      </c>
      <c r="K181" s="232">
        <v>22712</v>
      </c>
      <c r="L181" s="232">
        <v>9992</v>
      </c>
      <c r="M181" s="232">
        <v>0</v>
      </c>
      <c r="N181" s="232">
        <v>21471</v>
      </c>
      <c r="O181" s="232">
        <v>1</v>
      </c>
      <c r="P181" s="232">
        <v>0</v>
      </c>
      <c r="Q181" s="232">
        <v>0</v>
      </c>
      <c r="R181" s="232">
        <v>0</v>
      </c>
      <c r="S181" s="232">
        <v>0</v>
      </c>
      <c r="T181" s="232">
        <f>SUM(D181:S181)</f>
        <v>117116</v>
      </c>
      <c r="U181" s="232">
        <f>D181+E181+H181+I181+L181+M181+P181+Q181+(2*(F181+G181+J181+K181+N181+O181+R181+S181))</f>
        <v>200657</v>
      </c>
    </row>
    <row r="182" spans="3:21" x14ac:dyDescent="0.25">
      <c r="C182" s="199" t="s">
        <v>14</v>
      </c>
      <c r="D182" s="233">
        <v>34005</v>
      </c>
      <c r="E182" s="233">
        <v>547</v>
      </c>
      <c r="F182" s="233">
        <v>100272</v>
      </c>
      <c r="G182" s="233">
        <v>23132</v>
      </c>
      <c r="H182" s="233">
        <v>22792</v>
      </c>
      <c r="I182" s="233">
        <v>12367</v>
      </c>
      <c r="J182" s="233">
        <v>67965</v>
      </c>
      <c r="K182" s="233">
        <v>42583</v>
      </c>
      <c r="L182" s="233">
        <v>1495</v>
      </c>
      <c r="M182" s="233">
        <v>458</v>
      </c>
      <c r="N182" s="233">
        <v>3657</v>
      </c>
      <c r="O182" s="233">
        <v>1189</v>
      </c>
      <c r="P182" s="233">
        <v>1268</v>
      </c>
      <c r="Q182" s="233">
        <v>1227</v>
      </c>
      <c r="R182" s="233">
        <v>3964</v>
      </c>
      <c r="S182" s="233">
        <v>13077</v>
      </c>
      <c r="T182" s="233">
        <f t="shared" ref="T182:T185" si="47">SUM(D182:S182)</f>
        <v>329998</v>
      </c>
      <c r="U182" s="233">
        <f t="shared" ref="U182:U186" si="48">D182+E182+H182+I182+L182+M182+P182+Q182+(2*(F182+G182+J182+K182+N182+O182+R182+S182))</f>
        <v>585837</v>
      </c>
    </row>
    <row r="183" spans="3:21" x14ac:dyDescent="0.25">
      <c r="C183" s="199" t="s">
        <v>15</v>
      </c>
      <c r="D183" s="233">
        <v>4306</v>
      </c>
      <c r="E183" s="233">
        <v>1417</v>
      </c>
      <c r="F183" s="233">
        <v>7085</v>
      </c>
      <c r="G183" s="233">
        <v>46785</v>
      </c>
      <c r="H183" s="233">
        <v>4142</v>
      </c>
      <c r="I183" s="233">
        <v>3206</v>
      </c>
      <c r="J183" s="233">
        <v>75881</v>
      </c>
      <c r="K183" s="233">
        <v>3755</v>
      </c>
      <c r="L183" s="233">
        <v>45</v>
      </c>
      <c r="M183" s="233">
        <v>1120</v>
      </c>
      <c r="N183" s="233">
        <v>176</v>
      </c>
      <c r="O183" s="233">
        <v>12653</v>
      </c>
      <c r="P183" s="233">
        <v>147</v>
      </c>
      <c r="Q183" s="233">
        <v>173</v>
      </c>
      <c r="R183" s="233">
        <v>164</v>
      </c>
      <c r="S183" s="233">
        <v>357</v>
      </c>
      <c r="T183" s="233">
        <f t="shared" si="47"/>
        <v>161412</v>
      </c>
      <c r="U183" s="233">
        <f t="shared" si="48"/>
        <v>308268</v>
      </c>
    </row>
    <row r="184" spans="3:21" x14ac:dyDescent="0.25">
      <c r="C184" s="199" t="s">
        <v>16</v>
      </c>
      <c r="D184" s="233">
        <v>0</v>
      </c>
      <c r="E184" s="233">
        <v>0</v>
      </c>
      <c r="F184" s="233">
        <v>0</v>
      </c>
      <c r="G184" s="233">
        <v>0</v>
      </c>
      <c r="H184" s="233">
        <v>0</v>
      </c>
      <c r="I184" s="233">
        <v>0</v>
      </c>
      <c r="J184" s="233">
        <v>0</v>
      </c>
      <c r="K184" s="233">
        <v>0</v>
      </c>
      <c r="L184" s="233">
        <v>0</v>
      </c>
      <c r="M184" s="233">
        <v>0</v>
      </c>
      <c r="N184" s="233">
        <v>0</v>
      </c>
      <c r="O184" s="233">
        <v>0</v>
      </c>
      <c r="P184" s="233">
        <v>0</v>
      </c>
      <c r="Q184" s="233">
        <v>0</v>
      </c>
      <c r="R184" s="233">
        <v>0</v>
      </c>
      <c r="S184" s="233">
        <v>0</v>
      </c>
      <c r="T184" s="233">
        <f t="shared" si="47"/>
        <v>0</v>
      </c>
      <c r="U184" s="233">
        <f t="shared" si="48"/>
        <v>0</v>
      </c>
    </row>
    <row r="185" spans="3:21" ht="13.8" thickBot="1" x14ac:dyDescent="0.3">
      <c r="C185" s="199" t="s">
        <v>17</v>
      </c>
      <c r="D185" s="234">
        <v>186</v>
      </c>
      <c r="E185" s="234">
        <v>0</v>
      </c>
      <c r="F185" s="234">
        <v>493</v>
      </c>
      <c r="G185" s="234">
        <v>0</v>
      </c>
      <c r="H185" s="234">
        <v>22</v>
      </c>
      <c r="I185" s="234">
        <v>0</v>
      </c>
      <c r="J185" s="234">
        <v>292</v>
      </c>
      <c r="K185" s="234">
        <v>0</v>
      </c>
      <c r="L185" s="234">
        <v>0</v>
      </c>
      <c r="M185" s="234">
        <v>0</v>
      </c>
      <c r="N185" s="234">
        <v>0</v>
      </c>
      <c r="O185" s="234">
        <v>0</v>
      </c>
      <c r="P185" s="234">
        <v>204</v>
      </c>
      <c r="Q185" s="234">
        <v>35</v>
      </c>
      <c r="R185" s="234">
        <v>746</v>
      </c>
      <c r="S185" s="234">
        <v>54</v>
      </c>
      <c r="T185" s="233">
        <f t="shared" si="47"/>
        <v>2032</v>
      </c>
      <c r="U185" s="233">
        <f t="shared" si="48"/>
        <v>3617</v>
      </c>
    </row>
    <row r="186" spans="3:21" ht="13.8" thickBot="1" x14ac:dyDescent="0.3">
      <c r="C186" s="200" t="s">
        <v>10</v>
      </c>
      <c r="D186" s="201">
        <f>SUM(D181:D185)</f>
        <v>42286</v>
      </c>
      <c r="E186" s="201">
        <f t="shared" ref="E186:S186" si="49">SUM(E181:E185)</f>
        <v>9117</v>
      </c>
      <c r="F186" s="201">
        <f t="shared" si="49"/>
        <v>126384</v>
      </c>
      <c r="G186" s="201">
        <f t="shared" si="49"/>
        <v>78114</v>
      </c>
      <c r="H186" s="201">
        <f t="shared" si="49"/>
        <v>37195</v>
      </c>
      <c r="I186" s="201">
        <f t="shared" si="49"/>
        <v>17975</v>
      </c>
      <c r="J186" s="201">
        <f t="shared" si="49"/>
        <v>156764</v>
      </c>
      <c r="K186" s="201">
        <f t="shared" si="49"/>
        <v>69050</v>
      </c>
      <c r="L186" s="201">
        <f t="shared" si="49"/>
        <v>11532</v>
      </c>
      <c r="M186" s="201">
        <f t="shared" si="49"/>
        <v>1578</v>
      </c>
      <c r="N186" s="201">
        <f t="shared" si="49"/>
        <v>25304</v>
      </c>
      <c r="O186" s="201">
        <f t="shared" si="49"/>
        <v>13843</v>
      </c>
      <c r="P186" s="201">
        <f t="shared" si="49"/>
        <v>1619</v>
      </c>
      <c r="Q186" s="201">
        <f t="shared" si="49"/>
        <v>1435</v>
      </c>
      <c r="R186" s="201">
        <f t="shared" si="49"/>
        <v>4874</v>
      </c>
      <c r="S186" s="201">
        <f t="shared" si="49"/>
        <v>13488</v>
      </c>
      <c r="T186" s="201">
        <f>SUM(D186:S186)</f>
        <v>610558</v>
      </c>
      <c r="U186" s="201">
        <f t="shared" si="48"/>
        <v>1098379</v>
      </c>
    </row>
    <row r="187" spans="3:21" ht="13.8" thickBot="1" x14ac:dyDescent="0.3"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</row>
    <row r="188" spans="3:21" ht="13.8" customHeight="1" thickBot="1" x14ac:dyDescent="0.3">
      <c r="C188" s="333" t="s">
        <v>120</v>
      </c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4"/>
      <c r="T188" s="334"/>
      <c r="U188" s="335"/>
    </row>
    <row r="189" spans="3:21" ht="13.8" customHeight="1" thickBot="1" x14ac:dyDescent="0.3">
      <c r="C189" s="336" t="s">
        <v>12</v>
      </c>
      <c r="D189" s="339" t="s">
        <v>0</v>
      </c>
      <c r="E189" s="340"/>
      <c r="F189" s="340"/>
      <c r="G189" s="341"/>
      <c r="H189" s="339" t="s">
        <v>1</v>
      </c>
      <c r="I189" s="340"/>
      <c r="J189" s="340"/>
      <c r="K189" s="341"/>
      <c r="L189" s="339" t="s">
        <v>2</v>
      </c>
      <c r="M189" s="340"/>
      <c r="N189" s="340"/>
      <c r="O189" s="341"/>
      <c r="P189" s="339" t="s">
        <v>3</v>
      </c>
      <c r="Q189" s="340"/>
      <c r="R189" s="340"/>
      <c r="S189" s="341"/>
      <c r="T189" s="342" t="s">
        <v>4</v>
      </c>
      <c r="U189" s="342" t="s">
        <v>5</v>
      </c>
    </row>
    <row r="190" spans="3:21" ht="13.8" thickBot="1" x14ac:dyDescent="0.3">
      <c r="C190" s="337"/>
      <c r="D190" s="331" t="s">
        <v>6</v>
      </c>
      <c r="E190" s="332"/>
      <c r="F190" s="331" t="s">
        <v>7</v>
      </c>
      <c r="G190" s="332"/>
      <c r="H190" s="331" t="s">
        <v>6</v>
      </c>
      <c r="I190" s="332"/>
      <c r="J190" s="331" t="s">
        <v>7</v>
      </c>
      <c r="K190" s="332"/>
      <c r="L190" s="331" t="s">
        <v>6</v>
      </c>
      <c r="M190" s="332"/>
      <c r="N190" s="331" t="s">
        <v>7</v>
      </c>
      <c r="O190" s="332"/>
      <c r="P190" s="331" t="s">
        <v>6</v>
      </c>
      <c r="Q190" s="332"/>
      <c r="R190" s="331" t="s">
        <v>7</v>
      </c>
      <c r="S190" s="332"/>
      <c r="T190" s="343"/>
      <c r="U190" s="343"/>
    </row>
    <row r="191" spans="3:21" ht="13.8" thickBot="1" x14ac:dyDescent="0.3">
      <c r="C191" s="338"/>
      <c r="D191" s="196" t="s">
        <v>8</v>
      </c>
      <c r="E191" s="196" t="s">
        <v>9</v>
      </c>
      <c r="F191" s="196" t="s">
        <v>8</v>
      </c>
      <c r="G191" s="197" t="s">
        <v>9</v>
      </c>
      <c r="H191" s="196" t="s">
        <v>8</v>
      </c>
      <c r="I191" s="196" t="s">
        <v>9</v>
      </c>
      <c r="J191" s="196" t="s">
        <v>8</v>
      </c>
      <c r="K191" s="196" t="s">
        <v>9</v>
      </c>
      <c r="L191" s="196" t="s">
        <v>8</v>
      </c>
      <c r="M191" s="196" t="s">
        <v>9</v>
      </c>
      <c r="N191" s="196" t="s">
        <v>8</v>
      </c>
      <c r="O191" s="196" t="s">
        <v>9</v>
      </c>
      <c r="P191" s="196" t="s">
        <v>8</v>
      </c>
      <c r="Q191" s="196" t="s">
        <v>9</v>
      </c>
      <c r="R191" s="196" t="s">
        <v>8</v>
      </c>
      <c r="S191" s="196" t="s">
        <v>9</v>
      </c>
      <c r="T191" s="344"/>
      <c r="U191" s="344"/>
    </row>
    <row r="192" spans="3:21" x14ac:dyDescent="0.25">
      <c r="C192" s="198" t="s">
        <v>13</v>
      </c>
      <c r="D192" s="232">
        <f>D181-D170</f>
        <v>791</v>
      </c>
      <c r="E192" s="232">
        <f t="shared" ref="E192:S192" si="50">E181-E170</f>
        <v>-922</v>
      </c>
      <c r="F192" s="232">
        <f t="shared" si="50"/>
        <v>2617</v>
      </c>
      <c r="G192" s="232">
        <f t="shared" si="50"/>
        <v>-446</v>
      </c>
      <c r="H192" s="232">
        <f t="shared" si="50"/>
        <v>724</v>
      </c>
      <c r="I192" s="232">
        <f t="shared" si="50"/>
        <v>559</v>
      </c>
      <c r="J192" s="232">
        <f t="shared" si="50"/>
        <v>-914</v>
      </c>
      <c r="K192" s="232">
        <f t="shared" si="50"/>
        <v>3795</v>
      </c>
      <c r="L192" s="232">
        <f t="shared" si="50"/>
        <v>1810</v>
      </c>
      <c r="M192" s="232">
        <f t="shared" si="50"/>
        <v>0</v>
      </c>
      <c r="N192" s="232">
        <f t="shared" si="50"/>
        <v>3853</v>
      </c>
      <c r="O192" s="232">
        <f t="shared" si="50"/>
        <v>1</v>
      </c>
      <c r="P192" s="232">
        <f t="shared" si="50"/>
        <v>-1</v>
      </c>
      <c r="Q192" s="232">
        <f t="shared" si="50"/>
        <v>0</v>
      </c>
      <c r="R192" s="232">
        <f t="shared" si="50"/>
        <v>0</v>
      </c>
      <c r="S192" s="232">
        <f t="shared" si="50"/>
        <v>0</v>
      </c>
      <c r="T192" s="232">
        <f>SUM(D192:S192)</f>
        <v>11867</v>
      </c>
      <c r="U192" s="232">
        <f>D192+E192+H192+I192+L192+M192+P192+Q192+(2*(F192+G192+J192+K192+N192+O192+R192+S192))</f>
        <v>20773</v>
      </c>
    </row>
    <row r="193" spans="3:21" x14ac:dyDescent="0.25">
      <c r="C193" s="199" t="s">
        <v>14</v>
      </c>
      <c r="D193" s="233">
        <f t="shared" ref="D193:S197" si="51">D182-D171</f>
        <v>5481</v>
      </c>
      <c r="E193" s="233">
        <f t="shared" si="51"/>
        <v>-3685</v>
      </c>
      <c r="F193" s="233">
        <f t="shared" si="51"/>
        <v>5880</v>
      </c>
      <c r="G193" s="233">
        <f t="shared" si="51"/>
        <v>-1029</v>
      </c>
      <c r="H193" s="233">
        <f t="shared" si="51"/>
        <v>853</v>
      </c>
      <c r="I193" s="233">
        <f t="shared" si="51"/>
        <v>6406</v>
      </c>
      <c r="J193" s="233">
        <f t="shared" si="51"/>
        <v>-4485</v>
      </c>
      <c r="K193" s="233">
        <f t="shared" si="51"/>
        <v>11338</v>
      </c>
      <c r="L193" s="233">
        <f t="shared" si="51"/>
        <v>-685</v>
      </c>
      <c r="M193" s="233">
        <f t="shared" si="51"/>
        <v>-263</v>
      </c>
      <c r="N193" s="233">
        <f t="shared" si="51"/>
        <v>-2193</v>
      </c>
      <c r="O193" s="233">
        <f t="shared" si="51"/>
        <v>1039</v>
      </c>
      <c r="P193" s="233">
        <f t="shared" si="51"/>
        <v>131</v>
      </c>
      <c r="Q193" s="233">
        <f t="shared" si="51"/>
        <v>-1115</v>
      </c>
      <c r="R193" s="233">
        <f t="shared" si="51"/>
        <v>359</v>
      </c>
      <c r="S193" s="233">
        <f t="shared" si="51"/>
        <v>7058</v>
      </c>
      <c r="T193" s="233">
        <f t="shared" ref="T193:T196" si="52">SUM(D193:S193)</f>
        <v>25090</v>
      </c>
      <c r="U193" s="233">
        <f t="shared" ref="U193:U196" si="53">D193+E193+H193+I193+L193+M193+P193+Q193+(2*(F193+G193+J193+K193+N193+O193+R193+S193))</f>
        <v>43057</v>
      </c>
    </row>
    <row r="194" spans="3:21" x14ac:dyDescent="0.25">
      <c r="C194" s="199" t="s">
        <v>15</v>
      </c>
      <c r="D194" s="233">
        <f t="shared" si="51"/>
        <v>581</v>
      </c>
      <c r="E194" s="233">
        <f t="shared" si="51"/>
        <v>-1899</v>
      </c>
      <c r="F194" s="233">
        <f t="shared" si="51"/>
        <v>1113</v>
      </c>
      <c r="G194" s="233">
        <f t="shared" si="51"/>
        <v>7207</v>
      </c>
      <c r="H194" s="233">
        <f t="shared" si="51"/>
        <v>-776</v>
      </c>
      <c r="I194" s="233">
        <f t="shared" si="51"/>
        <v>2639</v>
      </c>
      <c r="J194" s="233">
        <f t="shared" si="51"/>
        <v>19776</v>
      </c>
      <c r="K194" s="233">
        <f t="shared" si="51"/>
        <v>1542</v>
      </c>
      <c r="L194" s="233">
        <f t="shared" si="51"/>
        <v>-363</v>
      </c>
      <c r="M194" s="233">
        <f t="shared" si="51"/>
        <v>243</v>
      </c>
      <c r="N194" s="233">
        <f t="shared" si="51"/>
        <v>-77</v>
      </c>
      <c r="O194" s="233">
        <f t="shared" si="51"/>
        <v>3243</v>
      </c>
      <c r="P194" s="233">
        <f t="shared" si="51"/>
        <v>0</v>
      </c>
      <c r="Q194" s="233">
        <f t="shared" si="51"/>
        <v>-120</v>
      </c>
      <c r="R194" s="233">
        <f t="shared" si="51"/>
        <v>-107</v>
      </c>
      <c r="S194" s="233">
        <f t="shared" si="51"/>
        <v>-160</v>
      </c>
      <c r="T194" s="233">
        <f t="shared" si="52"/>
        <v>32842</v>
      </c>
      <c r="U194" s="233">
        <f t="shared" si="53"/>
        <v>65379</v>
      </c>
    </row>
    <row r="195" spans="3:21" x14ac:dyDescent="0.25">
      <c r="C195" s="199" t="s">
        <v>16</v>
      </c>
      <c r="D195" s="233">
        <f t="shared" si="51"/>
        <v>0</v>
      </c>
      <c r="E195" s="233">
        <f t="shared" si="51"/>
        <v>0</v>
      </c>
      <c r="F195" s="233">
        <f t="shared" si="51"/>
        <v>0</v>
      </c>
      <c r="G195" s="233">
        <f t="shared" si="51"/>
        <v>0</v>
      </c>
      <c r="H195" s="233">
        <f t="shared" si="51"/>
        <v>0</v>
      </c>
      <c r="I195" s="233">
        <f t="shared" si="51"/>
        <v>0</v>
      </c>
      <c r="J195" s="233">
        <f t="shared" si="51"/>
        <v>0</v>
      </c>
      <c r="K195" s="233">
        <f t="shared" si="51"/>
        <v>0</v>
      </c>
      <c r="L195" s="233">
        <f t="shared" si="51"/>
        <v>0</v>
      </c>
      <c r="M195" s="233">
        <f t="shared" si="51"/>
        <v>0</v>
      </c>
      <c r="N195" s="233">
        <f t="shared" si="51"/>
        <v>0</v>
      </c>
      <c r="O195" s="233">
        <f t="shared" si="51"/>
        <v>0</v>
      </c>
      <c r="P195" s="233">
        <f t="shared" si="51"/>
        <v>0</v>
      </c>
      <c r="Q195" s="233">
        <f t="shared" si="51"/>
        <v>0</v>
      </c>
      <c r="R195" s="233">
        <f t="shared" si="51"/>
        <v>0</v>
      </c>
      <c r="S195" s="233">
        <f t="shared" si="51"/>
        <v>0</v>
      </c>
      <c r="T195" s="233">
        <f t="shared" si="52"/>
        <v>0</v>
      </c>
      <c r="U195" s="233">
        <f t="shared" si="53"/>
        <v>0</v>
      </c>
    </row>
    <row r="196" spans="3:21" ht="13.8" thickBot="1" x14ac:dyDescent="0.3">
      <c r="C196" s="199" t="s">
        <v>17</v>
      </c>
      <c r="D196" s="234">
        <f t="shared" si="51"/>
        <v>-31</v>
      </c>
      <c r="E196" s="234">
        <f t="shared" si="51"/>
        <v>0</v>
      </c>
      <c r="F196" s="234">
        <f t="shared" si="51"/>
        <v>142</v>
      </c>
      <c r="G196" s="234">
        <f t="shared" si="51"/>
        <v>0</v>
      </c>
      <c r="H196" s="234">
        <f t="shared" si="51"/>
        <v>2</v>
      </c>
      <c r="I196" s="234">
        <f t="shared" si="51"/>
        <v>0</v>
      </c>
      <c r="J196" s="234">
        <f t="shared" si="51"/>
        <v>-10</v>
      </c>
      <c r="K196" s="234">
        <f t="shared" si="51"/>
        <v>0</v>
      </c>
      <c r="L196" s="234">
        <f t="shared" si="51"/>
        <v>0</v>
      </c>
      <c r="M196" s="234">
        <f t="shared" si="51"/>
        <v>0</v>
      </c>
      <c r="N196" s="234">
        <f t="shared" si="51"/>
        <v>0</v>
      </c>
      <c r="O196" s="234">
        <f t="shared" si="51"/>
        <v>0</v>
      </c>
      <c r="P196" s="234">
        <f t="shared" si="51"/>
        <v>-67</v>
      </c>
      <c r="Q196" s="234">
        <f t="shared" si="51"/>
        <v>8</v>
      </c>
      <c r="R196" s="234">
        <f t="shared" si="51"/>
        <v>-182</v>
      </c>
      <c r="S196" s="234">
        <f t="shared" si="51"/>
        <v>-21</v>
      </c>
      <c r="T196" s="233">
        <f t="shared" si="52"/>
        <v>-159</v>
      </c>
      <c r="U196" s="233">
        <f t="shared" si="53"/>
        <v>-230</v>
      </c>
    </row>
    <row r="197" spans="3:21" ht="13.8" thickBot="1" x14ac:dyDescent="0.3">
      <c r="C197" s="200" t="s">
        <v>10</v>
      </c>
      <c r="D197" s="201">
        <f>D186-D175</f>
        <v>6822</v>
      </c>
      <c r="E197" s="201">
        <f t="shared" si="51"/>
        <v>-6506</v>
      </c>
      <c r="F197" s="201">
        <f t="shared" si="51"/>
        <v>9752</v>
      </c>
      <c r="G197" s="201">
        <f t="shared" si="51"/>
        <v>5732</v>
      </c>
      <c r="H197" s="201">
        <f t="shared" si="51"/>
        <v>803</v>
      </c>
      <c r="I197" s="201">
        <f t="shared" si="51"/>
        <v>9604</v>
      </c>
      <c r="J197" s="201">
        <f t="shared" si="51"/>
        <v>14367</v>
      </c>
      <c r="K197" s="201">
        <f t="shared" si="51"/>
        <v>16675</v>
      </c>
      <c r="L197" s="201">
        <f t="shared" si="51"/>
        <v>762</v>
      </c>
      <c r="M197" s="201">
        <f t="shared" si="51"/>
        <v>-20</v>
      </c>
      <c r="N197" s="201">
        <f t="shared" si="51"/>
        <v>1583</v>
      </c>
      <c r="O197" s="201">
        <f t="shared" si="51"/>
        <v>4283</v>
      </c>
      <c r="P197" s="201">
        <f t="shared" si="51"/>
        <v>63</v>
      </c>
      <c r="Q197" s="201">
        <f t="shared" si="51"/>
        <v>-1227</v>
      </c>
      <c r="R197" s="201">
        <f t="shared" si="51"/>
        <v>70</v>
      </c>
      <c r="S197" s="201">
        <f t="shared" si="51"/>
        <v>6877</v>
      </c>
      <c r="T197" s="201">
        <f t="shared" ref="T197:U197" si="54">T186-T175</f>
        <v>69640</v>
      </c>
      <c r="U197" s="201">
        <f t="shared" si="54"/>
        <v>128979</v>
      </c>
    </row>
    <row r="198" spans="3:21" ht="13.8" thickBot="1" x14ac:dyDescent="0.3">
      <c r="C198" s="225"/>
      <c r="D198" s="225"/>
      <c r="E198" s="225"/>
      <c r="F198" s="225"/>
      <c r="G198" s="225"/>
      <c r="H198" s="225"/>
      <c r="I198" s="225"/>
      <c r="J198" s="225"/>
      <c r="K198" s="225"/>
      <c r="L198" s="225"/>
      <c r="M198" s="225"/>
      <c r="N198" s="225"/>
      <c r="O198" s="225"/>
      <c r="P198" s="225"/>
      <c r="Q198" s="225"/>
      <c r="R198" s="225"/>
      <c r="S198" s="225"/>
      <c r="T198" s="225"/>
      <c r="U198" s="225"/>
    </row>
    <row r="199" spans="3:21" ht="13.8" customHeight="1" thickBot="1" x14ac:dyDescent="0.3">
      <c r="C199" s="333" t="s">
        <v>121</v>
      </c>
      <c r="D199" s="334"/>
      <c r="E199" s="334"/>
      <c r="F199" s="334"/>
      <c r="G199" s="334"/>
      <c r="H199" s="334"/>
      <c r="I199" s="334"/>
      <c r="J199" s="334"/>
      <c r="K199" s="334"/>
      <c r="L199" s="334"/>
      <c r="M199" s="334"/>
      <c r="N199" s="334"/>
      <c r="O199" s="334"/>
      <c r="P199" s="334"/>
      <c r="Q199" s="334"/>
      <c r="R199" s="334"/>
      <c r="S199" s="334"/>
      <c r="T199" s="334"/>
      <c r="U199" s="335"/>
    </row>
    <row r="200" spans="3:21" ht="13.8" customHeight="1" thickBot="1" x14ac:dyDescent="0.3">
      <c r="C200" s="336" t="s">
        <v>12</v>
      </c>
      <c r="D200" s="339" t="s">
        <v>0</v>
      </c>
      <c r="E200" s="340"/>
      <c r="F200" s="340"/>
      <c r="G200" s="341"/>
      <c r="H200" s="339" t="s">
        <v>1</v>
      </c>
      <c r="I200" s="340"/>
      <c r="J200" s="340"/>
      <c r="K200" s="341"/>
      <c r="L200" s="339" t="s">
        <v>2</v>
      </c>
      <c r="M200" s="340"/>
      <c r="N200" s="340"/>
      <c r="O200" s="341"/>
      <c r="P200" s="339" t="s">
        <v>3</v>
      </c>
      <c r="Q200" s="340"/>
      <c r="R200" s="340"/>
      <c r="S200" s="341"/>
      <c r="T200" s="342" t="s">
        <v>4</v>
      </c>
      <c r="U200" s="342" t="s">
        <v>5</v>
      </c>
    </row>
    <row r="201" spans="3:21" ht="13.8" thickBot="1" x14ac:dyDescent="0.3">
      <c r="C201" s="337"/>
      <c r="D201" s="331" t="s">
        <v>6</v>
      </c>
      <c r="E201" s="332"/>
      <c r="F201" s="331" t="s">
        <v>7</v>
      </c>
      <c r="G201" s="332"/>
      <c r="H201" s="331" t="s">
        <v>6</v>
      </c>
      <c r="I201" s="332"/>
      <c r="J201" s="331" t="s">
        <v>7</v>
      </c>
      <c r="K201" s="332"/>
      <c r="L201" s="331" t="s">
        <v>6</v>
      </c>
      <c r="M201" s="332"/>
      <c r="N201" s="331" t="s">
        <v>7</v>
      </c>
      <c r="O201" s="332"/>
      <c r="P201" s="331" t="s">
        <v>6</v>
      </c>
      <c r="Q201" s="332"/>
      <c r="R201" s="331" t="s">
        <v>7</v>
      </c>
      <c r="S201" s="332"/>
      <c r="T201" s="343"/>
      <c r="U201" s="343"/>
    </row>
    <row r="202" spans="3:21" ht="13.8" thickBot="1" x14ac:dyDescent="0.3">
      <c r="C202" s="338"/>
      <c r="D202" s="196" t="s">
        <v>8</v>
      </c>
      <c r="E202" s="196" t="s">
        <v>9</v>
      </c>
      <c r="F202" s="196" t="s">
        <v>8</v>
      </c>
      <c r="G202" s="197" t="s">
        <v>9</v>
      </c>
      <c r="H202" s="196" t="s">
        <v>8</v>
      </c>
      <c r="I202" s="196" t="s">
        <v>9</v>
      </c>
      <c r="J202" s="196" t="s">
        <v>8</v>
      </c>
      <c r="K202" s="196" t="s">
        <v>9</v>
      </c>
      <c r="L202" s="196" t="s">
        <v>8</v>
      </c>
      <c r="M202" s="196" t="s">
        <v>9</v>
      </c>
      <c r="N202" s="196" t="s">
        <v>8</v>
      </c>
      <c r="O202" s="196" t="s">
        <v>9</v>
      </c>
      <c r="P202" s="196" t="s">
        <v>8</v>
      </c>
      <c r="Q202" s="196" t="s">
        <v>9</v>
      </c>
      <c r="R202" s="196" t="s">
        <v>8</v>
      </c>
      <c r="S202" s="196" t="s">
        <v>9</v>
      </c>
      <c r="T202" s="344"/>
      <c r="U202" s="344"/>
    </row>
    <row r="203" spans="3:21" ht="13.8" thickBot="1" x14ac:dyDescent="0.3">
      <c r="C203" s="198" t="s">
        <v>13</v>
      </c>
      <c r="D203" s="235">
        <f>+D192/D170</f>
        <v>0.26384256170780518</v>
      </c>
      <c r="E203" s="235">
        <f t="shared" ref="E203:L203" si="55">+E192/E170</f>
        <v>-0.11417956656346749</v>
      </c>
      <c r="F203" s="235">
        <f t="shared" si="55"/>
        <v>0.16441540491298612</v>
      </c>
      <c r="G203" s="235">
        <f t="shared" si="55"/>
        <v>-5.1602452852018976E-2</v>
      </c>
      <c r="H203" s="235">
        <f t="shared" si="55"/>
        <v>7.6090383604834472E-2</v>
      </c>
      <c r="I203" s="235">
        <f t="shared" si="55"/>
        <v>0.30330982094411285</v>
      </c>
      <c r="J203" s="235">
        <f t="shared" si="55"/>
        <v>-6.750369276218611E-2</v>
      </c>
      <c r="K203" s="235">
        <f t="shared" si="55"/>
        <v>0.20061320505365543</v>
      </c>
      <c r="L203" s="235">
        <f t="shared" si="55"/>
        <v>0.22121730628208261</v>
      </c>
      <c r="M203" s="235"/>
      <c r="N203" s="235">
        <f t="shared" ref="N203" si="56">+N192/N170</f>
        <v>0.21869678737654671</v>
      </c>
      <c r="O203" s="235"/>
      <c r="P203" s="235"/>
      <c r="Q203" s="235"/>
      <c r="R203" s="235"/>
      <c r="S203" s="235"/>
      <c r="T203" s="235">
        <f>+T192/T170</f>
        <v>0.1127516650989558</v>
      </c>
      <c r="U203" s="235">
        <f>+U192/U170</f>
        <v>0.11547997598452336</v>
      </c>
    </row>
    <row r="204" spans="3:21" ht="13.8" thickBot="1" x14ac:dyDescent="0.3">
      <c r="C204" s="199" t="s">
        <v>14</v>
      </c>
      <c r="D204" s="235">
        <f t="shared" ref="D204:U207" si="57">+D193/D171</f>
        <v>0.19215397559949515</v>
      </c>
      <c r="E204" s="235">
        <f t="shared" si="57"/>
        <v>-0.87074669187145559</v>
      </c>
      <c r="F204" s="235">
        <f t="shared" si="57"/>
        <v>6.229341469616069E-2</v>
      </c>
      <c r="G204" s="235">
        <f t="shared" si="57"/>
        <v>-4.258929680062911E-2</v>
      </c>
      <c r="H204" s="235">
        <f t="shared" si="57"/>
        <v>3.8880532385250015E-2</v>
      </c>
      <c r="I204" s="235">
        <f t="shared" si="57"/>
        <v>1.0746519040429459</v>
      </c>
      <c r="J204" s="235">
        <f t="shared" si="57"/>
        <v>-6.1904761904761907E-2</v>
      </c>
      <c r="K204" s="235">
        <f t="shared" si="57"/>
        <v>0.36287405984957594</v>
      </c>
      <c r="L204" s="235">
        <f t="shared" si="57"/>
        <v>-0.31422018348623854</v>
      </c>
      <c r="M204" s="235">
        <f t="shared" si="57"/>
        <v>-0.36477115117891817</v>
      </c>
      <c r="N204" s="235">
        <f t="shared" si="57"/>
        <v>-0.37487179487179489</v>
      </c>
      <c r="O204" s="235">
        <f t="shared" si="57"/>
        <v>6.9266666666666667</v>
      </c>
      <c r="P204" s="235">
        <f t="shared" si="57"/>
        <v>0.11521547933157432</v>
      </c>
      <c r="Q204" s="235">
        <f t="shared" si="57"/>
        <v>-0.47608881298035866</v>
      </c>
      <c r="R204" s="235">
        <f t="shared" si="57"/>
        <v>9.9583911234396666E-2</v>
      </c>
      <c r="S204" s="235">
        <f t="shared" si="57"/>
        <v>1.1726200365509221</v>
      </c>
      <c r="T204" s="236">
        <f t="shared" si="57"/>
        <v>8.2287116113712991E-2</v>
      </c>
      <c r="U204" s="236">
        <f t="shared" si="57"/>
        <v>7.9326799071446991E-2</v>
      </c>
    </row>
    <row r="205" spans="3:21" ht="13.8" thickBot="1" x14ac:dyDescent="0.3">
      <c r="C205" s="199" t="s">
        <v>15</v>
      </c>
      <c r="D205" s="235">
        <f t="shared" si="57"/>
        <v>0.1559731543624161</v>
      </c>
      <c r="E205" s="235">
        <f t="shared" si="57"/>
        <v>-0.57267792521109773</v>
      </c>
      <c r="F205" s="235">
        <f t="shared" si="57"/>
        <v>0.18636972538513061</v>
      </c>
      <c r="G205" s="235">
        <f t="shared" si="57"/>
        <v>0.18209611400272879</v>
      </c>
      <c r="H205" s="235">
        <f t="shared" si="57"/>
        <v>-0.15778771858479057</v>
      </c>
      <c r="I205" s="235">
        <f t="shared" si="57"/>
        <v>4.6543209876543212</v>
      </c>
      <c r="J205" s="235">
        <f t="shared" si="57"/>
        <v>0.35248195348008199</v>
      </c>
      <c r="K205" s="235">
        <f t="shared" si="57"/>
        <v>0.69679168549480341</v>
      </c>
      <c r="L205" s="235">
        <f t="shared" si="57"/>
        <v>-0.88970588235294112</v>
      </c>
      <c r="M205" s="235">
        <f t="shared" si="57"/>
        <v>0.27708095781071834</v>
      </c>
      <c r="N205" s="235">
        <f t="shared" si="57"/>
        <v>-0.30434782608695654</v>
      </c>
      <c r="O205" s="235">
        <f t="shared" si="57"/>
        <v>0.34463336875664186</v>
      </c>
      <c r="P205" s="235">
        <f t="shared" si="57"/>
        <v>0</v>
      </c>
      <c r="Q205" s="235">
        <f t="shared" si="57"/>
        <v>-0.40955631399317405</v>
      </c>
      <c r="R205" s="235">
        <f t="shared" si="57"/>
        <v>-0.39483394833948338</v>
      </c>
      <c r="S205" s="235">
        <f t="shared" si="57"/>
        <v>-0.30947775628626695</v>
      </c>
      <c r="T205" s="236">
        <f t="shared" si="57"/>
        <v>0.25544061600684453</v>
      </c>
      <c r="U205" s="236">
        <f t="shared" si="57"/>
        <v>0.26917233798154711</v>
      </c>
    </row>
    <row r="206" spans="3:21" ht="13.8" thickBot="1" x14ac:dyDescent="0.3">
      <c r="C206" s="199" t="s">
        <v>16</v>
      </c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 t="e">
        <f t="shared" si="57"/>
        <v>#DIV/0!</v>
      </c>
      <c r="Q206" s="235" t="e">
        <f t="shared" si="57"/>
        <v>#DIV/0!</v>
      </c>
      <c r="R206" s="235"/>
      <c r="S206" s="235"/>
      <c r="T206" s="236" t="e">
        <f t="shared" si="57"/>
        <v>#DIV/0!</v>
      </c>
      <c r="U206" s="236" t="e">
        <f t="shared" si="57"/>
        <v>#DIV/0!</v>
      </c>
    </row>
    <row r="207" spans="3:21" ht="13.8" thickBot="1" x14ac:dyDescent="0.3">
      <c r="C207" s="199" t="s">
        <v>17</v>
      </c>
      <c r="D207" s="235">
        <f t="shared" ref="D207" si="58">+D196/D174</f>
        <v>-0.14285714285714285</v>
      </c>
      <c r="E207" s="235"/>
      <c r="F207" s="235">
        <f t="shared" ref="F207:H207" si="59">+F196/F174</f>
        <v>0.40455840455840458</v>
      </c>
      <c r="G207" s="235" t="e">
        <f t="shared" si="59"/>
        <v>#DIV/0!</v>
      </c>
      <c r="H207" s="235">
        <f t="shared" si="59"/>
        <v>0.1</v>
      </c>
      <c r="I207" s="235"/>
      <c r="J207" s="235">
        <f t="shared" ref="J207" si="60">+J196/J174</f>
        <v>-3.3112582781456956E-2</v>
      </c>
      <c r="K207" s="235"/>
      <c r="L207" s="235"/>
      <c r="M207" s="235"/>
      <c r="N207" s="235"/>
      <c r="O207" s="235"/>
      <c r="P207" s="235">
        <f t="shared" si="57"/>
        <v>-0.24723247232472326</v>
      </c>
      <c r="Q207" s="235">
        <f t="shared" si="57"/>
        <v>0.29629629629629628</v>
      </c>
      <c r="R207" s="235">
        <f t="shared" si="57"/>
        <v>-0.1961206896551724</v>
      </c>
      <c r="S207" s="235">
        <f t="shared" si="57"/>
        <v>-0.28000000000000003</v>
      </c>
      <c r="T207" s="237">
        <f t="shared" si="57"/>
        <v>-7.2569602921040616E-2</v>
      </c>
      <c r="U207" s="237">
        <f t="shared" si="57"/>
        <v>-5.9786846893683389E-2</v>
      </c>
    </row>
    <row r="208" spans="3:21" ht="13.8" thickBot="1" x14ac:dyDescent="0.3">
      <c r="C208" s="200" t="s">
        <v>10</v>
      </c>
      <c r="D208" s="202">
        <f>+D197/D175</f>
        <v>0.19236408752537784</v>
      </c>
      <c r="E208" s="202">
        <f t="shared" ref="E208:U208" si="61">+E197/E175</f>
        <v>-0.4164373039749088</v>
      </c>
      <c r="F208" s="202">
        <f t="shared" si="61"/>
        <v>8.3613416558062967E-2</v>
      </c>
      <c r="G208" s="202">
        <f t="shared" si="61"/>
        <v>7.9190959078223863E-2</v>
      </c>
      <c r="H208" s="202">
        <f t="shared" si="61"/>
        <v>2.2065289074521873E-2</v>
      </c>
      <c r="I208" s="202">
        <f t="shared" si="61"/>
        <v>1.1472942300800382</v>
      </c>
      <c r="J208" s="202">
        <f t="shared" si="61"/>
        <v>0.10089397950799525</v>
      </c>
      <c r="K208" s="202">
        <f t="shared" si="61"/>
        <v>0.31837708830548928</v>
      </c>
      <c r="L208" s="202">
        <f t="shared" si="61"/>
        <v>7.0752089136490254E-2</v>
      </c>
      <c r="M208" s="202">
        <f t="shared" si="61"/>
        <v>-1.2515644555694618E-2</v>
      </c>
      <c r="N208" s="202">
        <f t="shared" si="61"/>
        <v>6.6734117448674177E-2</v>
      </c>
      <c r="O208" s="202">
        <f t="shared" si="61"/>
        <v>0.44801255230125525</v>
      </c>
      <c r="P208" s="202">
        <f t="shared" si="61"/>
        <v>4.0488431876606681E-2</v>
      </c>
      <c r="Q208" s="202">
        <f t="shared" si="61"/>
        <v>-0.46093163035311796</v>
      </c>
      <c r="R208" s="202">
        <f t="shared" si="61"/>
        <v>1.4571190674437969E-2</v>
      </c>
      <c r="S208" s="202">
        <f t="shared" si="61"/>
        <v>1.0402359703524429</v>
      </c>
      <c r="T208" s="202">
        <f t="shared" si="61"/>
        <v>0.12874409799636913</v>
      </c>
      <c r="U208" s="202">
        <f t="shared" si="61"/>
        <v>0.13305034041675262</v>
      </c>
    </row>
    <row r="211" spans="3:23" x14ac:dyDescent="0.25">
      <c r="C211" s="126" t="s">
        <v>19</v>
      </c>
      <c r="D211" s="127"/>
      <c r="E211" s="127"/>
      <c r="F211" s="127"/>
      <c r="G211" s="127"/>
      <c r="H211" s="65">
        <f>+(D249+F249+H249+J249)/(+D227+F227+H227+J227)</f>
        <v>-4.4651746056057588E-2</v>
      </c>
      <c r="I211" s="106"/>
      <c r="J211" s="322" t="s">
        <v>45</v>
      </c>
      <c r="K211" s="323"/>
      <c r="L211" s="323"/>
      <c r="M211" s="323"/>
      <c r="N211" s="323"/>
      <c r="O211" s="323"/>
      <c r="P211" s="323"/>
      <c r="Q211" s="323"/>
      <c r="R211" s="323"/>
      <c r="S211" s="323"/>
      <c r="T211" s="323"/>
      <c r="U211" s="324"/>
    </row>
    <row r="212" spans="3:23" x14ac:dyDescent="0.25">
      <c r="C212" s="128" t="s">
        <v>20</v>
      </c>
      <c r="D212" s="129"/>
      <c r="E212" s="129"/>
      <c r="F212" s="129"/>
      <c r="G212" s="129"/>
      <c r="H212" s="66">
        <f>+((D249+H249)+2*(F249+J249))/((D227+H227)+2*(F227+J227))</f>
        <v>-4.9029903210132911E-2</v>
      </c>
      <c r="I212" s="106"/>
      <c r="J212" s="325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7"/>
    </row>
    <row r="213" spans="3:23" x14ac:dyDescent="0.25">
      <c r="C213" s="130" t="s">
        <v>21</v>
      </c>
      <c r="D213" s="131"/>
      <c r="E213" s="131"/>
      <c r="F213" s="131"/>
      <c r="G213" s="131"/>
      <c r="H213" s="67">
        <f>+(E249+G249+I249+K249+M249+O249+Q249+S249)/+(E227+G227+I227+K227+M227+O227+Q227+S227)</f>
        <v>0.20983678123373423</v>
      </c>
      <c r="I213" s="106"/>
      <c r="J213" s="325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7"/>
    </row>
    <row r="214" spans="3:23" x14ac:dyDescent="0.25">
      <c r="C214" s="128" t="s">
        <v>18</v>
      </c>
      <c r="D214" s="129"/>
      <c r="E214" s="129"/>
      <c r="F214" s="129"/>
      <c r="G214" s="129"/>
      <c r="H214" s="66">
        <f>+(L249+M249+N249+O249)/+(L227+M227+N227+O227)</f>
        <v>0.12818794176951542</v>
      </c>
      <c r="I214" s="106"/>
      <c r="J214" s="322" t="s">
        <v>104</v>
      </c>
      <c r="K214" s="323"/>
      <c r="L214" s="323"/>
      <c r="M214" s="323"/>
      <c r="N214" s="323"/>
      <c r="O214" s="323"/>
      <c r="P214" s="323"/>
      <c r="Q214" s="323"/>
      <c r="R214" s="323"/>
      <c r="S214" s="323"/>
      <c r="T214" s="323"/>
      <c r="U214" s="324"/>
    </row>
    <row r="215" spans="3:23" x14ac:dyDescent="0.25">
      <c r="C215" s="128" t="s">
        <v>23</v>
      </c>
      <c r="D215" s="68"/>
      <c r="E215" s="68"/>
      <c r="F215" s="68"/>
      <c r="G215" s="68"/>
      <c r="H215" s="66">
        <f>+(P249+Q249+R249+S249)/(P227+Q227+R227+S227)</f>
        <v>8.968400868210448E-2</v>
      </c>
      <c r="I215" s="106"/>
      <c r="J215" s="325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7"/>
    </row>
    <row r="216" spans="3:23" x14ac:dyDescent="0.25">
      <c r="C216" s="132" t="s">
        <v>22</v>
      </c>
      <c r="D216" s="133"/>
      <c r="E216" s="133"/>
      <c r="F216" s="133"/>
      <c r="G216" s="133"/>
      <c r="H216" s="69">
        <f>+U249/U227</f>
        <v>4.029498016384303E-2</v>
      </c>
      <c r="I216" s="106"/>
      <c r="J216" s="328"/>
      <c r="K216" s="329"/>
      <c r="L216" s="329"/>
      <c r="M216" s="329"/>
      <c r="N216" s="329"/>
      <c r="O216" s="329"/>
      <c r="P216" s="329"/>
      <c r="Q216" s="329"/>
      <c r="R216" s="329"/>
      <c r="S216" s="329"/>
      <c r="T216" s="329"/>
      <c r="U216" s="330"/>
    </row>
    <row r="217" spans="3:23" ht="13.8" thickBot="1" x14ac:dyDescent="0.3"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</row>
    <row r="218" spans="3:23" ht="13.8" thickBot="1" x14ac:dyDescent="0.3">
      <c r="C218" s="70">
        <v>2022</v>
      </c>
      <c r="D218" s="308" t="s">
        <v>100</v>
      </c>
      <c r="E218" s="309"/>
      <c r="F218" s="309"/>
      <c r="G218" s="309"/>
      <c r="H218" s="309"/>
      <c r="I218" s="309"/>
      <c r="J218" s="309"/>
      <c r="K218" s="309"/>
      <c r="L218" s="309"/>
      <c r="M218" s="309"/>
      <c r="N218" s="309"/>
      <c r="O218" s="309"/>
      <c r="P218" s="309"/>
      <c r="Q218" s="309"/>
      <c r="R218" s="309"/>
      <c r="S218" s="309"/>
      <c r="T218" s="309"/>
      <c r="U218" s="310"/>
    </row>
    <row r="219" spans="3:23" ht="13.8" thickBot="1" x14ac:dyDescent="0.3">
      <c r="C219" s="311" t="s">
        <v>12</v>
      </c>
      <c r="D219" s="313" t="s">
        <v>0</v>
      </c>
      <c r="E219" s="314"/>
      <c r="F219" s="314"/>
      <c r="G219" s="315"/>
      <c r="H219" s="316" t="s">
        <v>1</v>
      </c>
      <c r="I219" s="317"/>
      <c r="J219" s="317"/>
      <c r="K219" s="318"/>
      <c r="L219" s="316" t="s">
        <v>2</v>
      </c>
      <c r="M219" s="317"/>
      <c r="N219" s="317"/>
      <c r="O219" s="318"/>
      <c r="P219" s="316" t="s">
        <v>3</v>
      </c>
      <c r="Q219" s="317"/>
      <c r="R219" s="317"/>
      <c r="S219" s="318"/>
      <c r="T219" s="319" t="s">
        <v>4</v>
      </c>
      <c r="U219" s="319" t="s">
        <v>5</v>
      </c>
    </row>
    <row r="220" spans="3:23" ht="13.8" thickBot="1" x14ac:dyDescent="0.3">
      <c r="C220" s="311"/>
      <c r="D220" s="306" t="s">
        <v>6</v>
      </c>
      <c r="E220" s="307"/>
      <c r="F220" s="306" t="s">
        <v>7</v>
      </c>
      <c r="G220" s="307"/>
      <c r="H220" s="306" t="s">
        <v>6</v>
      </c>
      <c r="I220" s="307"/>
      <c r="J220" s="306" t="s">
        <v>7</v>
      </c>
      <c r="K220" s="307"/>
      <c r="L220" s="306" t="s">
        <v>6</v>
      </c>
      <c r="M220" s="307"/>
      <c r="N220" s="306" t="s">
        <v>7</v>
      </c>
      <c r="O220" s="307"/>
      <c r="P220" s="306" t="s">
        <v>6</v>
      </c>
      <c r="Q220" s="307"/>
      <c r="R220" s="306" t="s">
        <v>7</v>
      </c>
      <c r="S220" s="307"/>
      <c r="T220" s="320"/>
      <c r="U220" s="320"/>
    </row>
    <row r="221" spans="3:23" ht="13.8" thickBot="1" x14ac:dyDescent="0.3">
      <c r="C221" s="312"/>
      <c r="D221" s="71" t="s">
        <v>8</v>
      </c>
      <c r="E221" s="71" t="s">
        <v>9</v>
      </c>
      <c r="F221" s="71" t="s">
        <v>8</v>
      </c>
      <c r="G221" s="72" t="s">
        <v>9</v>
      </c>
      <c r="H221" s="71" t="s">
        <v>8</v>
      </c>
      <c r="I221" s="71" t="s">
        <v>9</v>
      </c>
      <c r="J221" s="71" t="s">
        <v>8</v>
      </c>
      <c r="K221" s="71" t="s">
        <v>9</v>
      </c>
      <c r="L221" s="71" t="s">
        <v>8</v>
      </c>
      <c r="M221" s="71" t="s">
        <v>9</v>
      </c>
      <c r="N221" s="71" t="s">
        <v>8</v>
      </c>
      <c r="O221" s="71" t="s">
        <v>9</v>
      </c>
      <c r="P221" s="71" t="s">
        <v>8</v>
      </c>
      <c r="Q221" s="71" t="s">
        <v>9</v>
      </c>
      <c r="R221" s="71" t="s">
        <v>8</v>
      </c>
      <c r="S221" s="71" t="s">
        <v>9</v>
      </c>
      <c r="T221" s="321"/>
      <c r="U221" s="321"/>
      <c r="W221" s="134"/>
    </row>
    <row r="222" spans="3:23" x14ac:dyDescent="0.25">
      <c r="C222" s="73" t="s">
        <v>13</v>
      </c>
      <c r="D222" s="135">
        <f>D14+D66+D118+D170</f>
        <v>10141</v>
      </c>
      <c r="E222" s="135">
        <f t="shared" ref="E222:U222" si="62">E14+E66+E118+E170</f>
        <v>33772</v>
      </c>
      <c r="F222" s="135">
        <f t="shared" si="62"/>
        <v>58968</v>
      </c>
      <c r="G222" s="135">
        <f t="shared" si="62"/>
        <v>32603</v>
      </c>
      <c r="H222" s="135">
        <f t="shared" si="62"/>
        <v>36978</v>
      </c>
      <c r="I222" s="135">
        <f t="shared" si="62"/>
        <v>6075</v>
      </c>
      <c r="J222" s="135">
        <f t="shared" si="62"/>
        <v>49619</v>
      </c>
      <c r="K222" s="135">
        <f t="shared" si="62"/>
        <v>62812</v>
      </c>
      <c r="L222" s="135">
        <f t="shared" si="62"/>
        <v>29358</v>
      </c>
      <c r="M222" s="135">
        <f t="shared" si="62"/>
        <v>3</v>
      </c>
      <c r="N222" s="135">
        <f t="shared" si="62"/>
        <v>64974</v>
      </c>
      <c r="O222" s="135">
        <f t="shared" si="62"/>
        <v>0</v>
      </c>
      <c r="P222" s="135">
        <f t="shared" si="62"/>
        <v>1</v>
      </c>
      <c r="Q222" s="135">
        <f t="shared" si="62"/>
        <v>0</v>
      </c>
      <c r="R222" s="135">
        <f t="shared" si="62"/>
        <v>29</v>
      </c>
      <c r="S222" s="135">
        <f t="shared" si="62"/>
        <v>0</v>
      </c>
      <c r="T222" s="103">
        <f t="shared" si="62"/>
        <v>385333</v>
      </c>
      <c r="U222" s="103">
        <f t="shared" si="62"/>
        <v>654338</v>
      </c>
      <c r="W222" s="134"/>
    </row>
    <row r="223" spans="3:23" x14ac:dyDescent="0.25">
      <c r="C223" s="74" t="s">
        <v>14</v>
      </c>
      <c r="D223" s="104">
        <f t="shared" ref="D223:U223" si="63">D15+D67+D119+D171</f>
        <v>130021</v>
      </c>
      <c r="E223" s="104">
        <f t="shared" si="63"/>
        <v>5108</v>
      </c>
      <c r="F223" s="104">
        <f t="shared" si="63"/>
        <v>458350</v>
      </c>
      <c r="G223" s="104">
        <f t="shared" si="63"/>
        <v>65377</v>
      </c>
      <c r="H223" s="104">
        <f t="shared" si="63"/>
        <v>91094</v>
      </c>
      <c r="I223" s="104">
        <f t="shared" si="63"/>
        <v>35999</v>
      </c>
      <c r="J223" s="104">
        <f t="shared" si="63"/>
        <v>314204</v>
      </c>
      <c r="K223" s="104">
        <f t="shared" si="63"/>
        <v>160092</v>
      </c>
      <c r="L223" s="104">
        <f t="shared" si="63"/>
        <v>9990</v>
      </c>
      <c r="M223" s="104">
        <f t="shared" si="63"/>
        <v>997</v>
      </c>
      <c r="N223" s="104">
        <f t="shared" si="63"/>
        <v>22033</v>
      </c>
      <c r="O223" s="104">
        <f t="shared" si="63"/>
        <v>1283</v>
      </c>
      <c r="P223" s="104">
        <f t="shared" si="63"/>
        <v>4939</v>
      </c>
      <c r="Q223" s="104">
        <f t="shared" si="63"/>
        <v>7186</v>
      </c>
      <c r="R223" s="104">
        <f t="shared" si="63"/>
        <v>14028</v>
      </c>
      <c r="S223" s="104">
        <f t="shared" si="63"/>
        <v>37965</v>
      </c>
      <c r="T223" s="104">
        <f t="shared" si="63"/>
        <v>1358666</v>
      </c>
      <c r="U223" s="104">
        <f t="shared" si="63"/>
        <v>2431998</v>
      </c>
    </row>
    <row r="224" spans="3:23" x14ac:dyDescent="0.25">
      <c r="C224" s="75" t="s">
        <v>15</v>
      </c>
      <c r="D224" s="104">
        <f t="shared" ref="D224:U224" si="64">D16+D68+D120+D172</f>
        <v>15744</v>
      </c>
      <c r="E224" s="104">
        <f t="shared" si="64"/>
        <v>10217</v>
      </c>
      <c r="F224" s="104">
        <f t="shared" si="64"/>
        <v>35463</v>
      </c>
      <c r="G224" s="104">
        <f t="shared" si="64"/>
        <v>127400</v>
      </c>
      <c r="H224" s="104">
        <f t="shared" si="64"/>
        <v>24439</v>
      </c>
      <c r="I224" s="104">
        <f t="shared" si="64"/>
        <v>2834</v>
      </c>
      <c r="J224" s="104">
        <f t="shared" si="64"/>
        <v>233707</v>
      </c>
      <c r="K224" s="104">
        <f t="shared" si="64"/>
        <v>11993</v>
      </c>
      <c r="L224" s="104">
        <f t="shared" si="64"/>
        <v>699</v>
      </c>
      <c r="M224" s="104">
        <f t="shared" si="64"/>
        <v>3429</v>
      </c>
      <c r="N224" s="104">
        <f t="shared" si="64"/>
        <v>1751</v>
      </c>
      <c r="O224" s="104">
        <f t="shared" si="64"/>
        <v>46007</v>
      </c>
      <c r="P224" s="104">
        <f t="shared" si="64"/>
        <v>537</v>
      </c>
      <c r="Q224" s="104">
        <f t="shared" si="64"/>
        <v>815</v>
      </c>
      <c r="R224" s="104">
        <f t="shared" si="64"/>
        <v>1119</v>
      </c>
      <c r="S224" s="104">
        <f t="shared" si="64"/>
        <v>2481</v>
      </c>
      <c r="T224" s="104">
        <f t="shared" si="64"/>
        <v>518635</v>
      </c>
      <c r="U224" s="104">
        <f t="shared" si="64"/>
        <v>978556</v>
      </c>
    </row>
    <row r="225" spans="3:21" x14ac:dyDescent="0.25">
      <c r="C225" s="75" t="s">
        <v>16</v>
      </c>
      <c r="D225" s="104">
        <f t="shared" ref="D225:U225" si="65">D17+D69+D121+D173</f>
        <v>0</v>
      </c>
      <c r="E225" s="104">
        <f t="shared" si="65"/>
        <v>0</v>
      </c>
      <c r="F225" s="104">
        <f t="shared" si="65"/>
        <v>0</v>
      </c>
      <c r="G225" s="104">
        <f t="shared" si="65"/>
        <v>0</v>
      </c>
      <c r="H225" s="104">
        <f t="shared" si="65"/>
        <v>0</v>
      </c>
      <c r="I225" s="104">
        <f t="shared" si="65"/>
        <v>0</v>
      </c>
      <c r="J225" s="104">
        <f t="shared" si="65"/>
        <v>0</v>
      </c>
      <c r="K225" s="104">
        <f t="shared" si="65"/>
        <v>0</v>
      </c>
      <c r="L225" s="104">
        <f t="shared" si="65"/>
        <v>0</v>
      </c>
      <c r="M225" s="104">
        <f t="shared" si="65"/>
        <v>0</v>
      </c>
      <c r="N225" s="104">
        <f t="shared" si="65"/>
        <v>0</v>
      </c>
      <c r="O225" s="104">
        <f t="shared" si="65"/>
        <v>0</v>
      </c>
      <c r="P225" s="104">
        <f t="shared" si="65"/>
        <v>0</v>
      </c>
      <c r="Q225" s="104">
        <f t="shared" si="65"/>
        <v>0</v>
      </c>
      <c r="R225" s="104">
        <f t="shared" si="65"/>
        <v>0</v>
      </c>
      <c r="S225" s="104">
        <f t="shared" si="65"/>
        <v>0</v>
      </c>
      <c r="T225" s="104">
        <f t="shared" si="65"/>
        <v>0</v>
      </c>
      <c r="U225" s="104">
        <f t="shared" si="65"/>
        <v>0</v>
      </c>
    </row>
    <row r="226" spans="3:21" ht="13.8" thickBot="1" x14ac:dyDescent="0.3">
      <c r="C226" s="74" t="s">
        <v>17</v>
      </c>
      <c r="D226" s="136">
        <f t="shared" ref="D226:U226" si="66">D18+D70+D122+D174</f>
        <v>628</v>
      </c>
      <c r="E226" s="136">
        <f t="shared" si="66"/>
        <v>0</v>
      </c>
      <c r="F226" s="136">
        <f t="shared" si="66"/>
        <v>1644</v>
      </c>
      <c r="G226" s="136">
        <f t="shared" si="66"/>
        <v>7</v>
      </c>
      <c r="H226" s="136">
        <f t="shared" si="66"/>
        <v>74</v>
      </c>
      <c r="I226" s="136">
        <f t="shared" si="66"/>
        <v>0</v>
      </c>
      <c r="J226" s="136">
        <f t="shared" si="66"/>
        <v>1422</v>
      </c>
      <c r="K226" s="136">
        <f t="shared" si="66"/>
        <v>5</v>
      </c>
      <c r="L226" s="136">
        <f t="shared" si="66"/>
        <v>0</v>
      </c>
      <c r="M226" s="136">
        <f t="shared" si="66"/>
        <v>0</v>
      </c>
      <c r="N226" s="136">
        <f t="shared" si="66"/>
        <v>0</v>
      </c>
      <c r="O226" s="136">
        <f t="shared" si="66"/>
        <v>0</v>
      </c>
      <c r="P226" s="136">
        <f t="shared" si="66"/>
        <v>1217</v>
      </c>
      <c r="Q226" s="136">
        <f t="shared" si="66"/>
        <v>83</v>
      </c>
      <c r="R226" s="136">
        <f t="shared" si="66"/>
        <v>4107</v>
      </c>
      <c r="S226" s="136">
        <f t="shared" si="66"/>
        <v>590</v>
      </c>
      <c r="T226" s="104">
        <f t="shared" si="66"/>
        <v>9777</v>
      </c>
      <c r="U226" s="104">
        <f t="shared" si="66"/>
        <v>17552</v>
      </c>
    </row>
    <row r="227" spans="3:21" ht="13.8" thickBot="1" x14ac:dyDescent="0.3">
      <c r="C227" s="76" t="s">
        <v>10</v>
      </c>
      <c r="D227" s="77">
        <f>SUM(D222:D226)</f>
        <v>156534</v>
      </c>
      <c r="E227" s="77">
        <f t="shared" ref="E227:S227" si="67">SUM(E222:E226)</f>
        <v>49097</v>
      </c>
      <c r="F227" s="77">
        <f t="shared" si="67"/>
        <v>554425</v>
      </c>
      <c r="G227" s="77">
        <f t="shared" si="67"/>
        <v>225387</v>
      </c>
      <c r="H227" s="77">
        <f t="shared" si="67"/>
        <v>152585</v>
      </c>
      <c r="I227" s="77">
        <f t="shared" si="67"/>
        <v>44908</v>
      </c>
      <c r="J227" s="77">
        <f t="shared" si="67"/>
        <v>598952</v>
      </c>
      <c r="K227" s="77">
        <f t="shared" si="67"/>
        <v>234902</v>
      </c>
      <c r="L227" s="77">
        <f t="shared" si="67"/>
        <v>40047</v>
      </c>
      <c r="M227" s="77">
        <f t="shared" si="67"/>
        <v>4429</v>
      </c>
      <c r="N227" s="77">
        <f t="shared" si="67"/>
        <v>88758</v>
      </c>
      <c r="O227" s="77">
        <f t="shared" si="67"/>
        <v>47290</v>
      </c>
      <c r="P227" s="77">
        <f t="shared" si="67"/>
        <v>6694</v>
      </c>
      <c r="Q227" s="77">
        <f t="shared" si="67"/>
        <v>8084</v>
      </c>
      <c r="R227" s="77">
        <f t="shared" si="67"/>
        <v>19283</v>
      </c>
      <c r="S227" s="77">
        <f t="shared" si="67"/>
        <v>41036</v>
      </c>
      <c r="T227" s="77">
        <f>SUM(D227:S227)</f>
        <v>2272411</v>
      </c>
      <c r="U227" s="77">
        <f t="shared" ref="U227" si="68">D227+E227+H227+I227+L227+M227+P227+Q227+(2*(F227+G227+J227+K227+N227+O227+R227+S227))</f>
        <v>4082444</v>
      </c>
    </row>
    <row r="228" spans="3:21" ht="13.8" thickBot="1" x14ac:dyDescent="0.3">
      <c r="C228" s="106"/>
      <c r="D228" s="106"/>
      <c r="E228" s="106"/>
      <c r="F228" s="106"/>
      <c r="G228" s="245"/>
      <c r="H228" s="106"/>
      <c r="I228" s="106"/>
      <c r="J228" s="106"/>
      <c r="K228" s="245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</row>
    <row r="229" spans="3:21" ht="13.8" thickBot="1" x14ac:dyDescent="0.3">
      <c r="C229" s="70">
        <v>2023</v>
      </c>
      <c r="D229" s="308" t="s">
        <v>116</v>
      </c>
      <c r="E229" s="309"/>
      <c r="F229" s="309"/>
      <c r="G229" s="309"/>
      <c r="H229" s="309"/>
      <c r="I229" s="309"/>
      <c r="J229" s="309"/>
      <c r="K229" s="309"/>
      <c r="L229" s="309"/>
      <c r="M229" s="309"/>
      <c r="N229" s="309"/>
      <c r="O229" s="309"/>
      <c r="P229" s="309"/>
      <c r="Q229" s="309"/>
      <c r="R229" s="309"/>
      <c r="S229" s="309"/>
      <c r="T229" s="309"/>
      <c r="U229" s="310"/>
    </row>
    <row r="230" spans="3:21" ht="13.8" thickBot="1" x14ac:dyDescent="0.3">
      <c r="C230" s="311" t="s">
        <v>12</v>
      </c>
      <c r="D230" s="313" t="s">
        <v>0</v>
      </c>
      <c r="E230" s="314"/>
      <c r="F230" s="314"/>
      <c r="G230" s="315"/>
      <c r="H230" s="316" t="s">
        <v>1</v>
      </c>
      <c r="I230" s="317"/>
      <c r="J230" s="317"/>
      <c r="K230" s="318"/>
      <c r="L230" s="316" t="s">
        <v>2</v>
      </c>
      <c r="M230" s="317"/>
      <c r="N230" s="317"/>
      <c r="O230" s="318"/>
      <c r="P230" s="316" t="s">
        <v>3</v>
      </c>
      <c r="Q230" s="317"/>
      <c r="R230" s="317"/>
      <c r="S230" s="318"/>
      <c r="T230" s="319" t="s">
        <v>4</v>
      </c>
      <c r="U230" s="319" t="s">
        <v>5</v>
      </c>
    </row>
    <row r="231" spans="3:21" ht="13.8" thickBot="1" x14ac:dyDescent="0.3">
      <c r="C231" s="311"/>
      <c r="D231" s="306" t="s">
        <v>6</v>
      </c>
      <c r="E231" s="307"/>
      <c r="F231" s="306" t="s">
        <v>7</v>
      </c>
      <c r="G231" s="307"/>
      <c r="H231" s="306" t="s">
        <v>6</v>
      </c>
      <c r="I231" s="307"/>
      <c r="J231" s="306" t="s">
        <v>7</v>
      </c>
      <c r="K231" s="307"/>
      <c r="L231" s="306" t="s">
        <v>6</v>
      </c>
      <c r="M231" s="307"/>
      <c r="N231" s="306" t="s">
        <v>7</v>
      </c>
      <c r="O231" s="307"/>
      <c r="P231" s="306" t="s">
        <v>6</v>
      </c>
      <c r="Q231" s="307"/>
      <c r="R231" s="306" t="s">
        <v>7</v>
      </c>
      <c r="S231" s="307"/>
      <c r="T231" s="320"/>
      <c r="U231" s="320"/>
    </row>
    <row r="232" spans="3:21" ht="13.8" thickBot="1" x14ac:dyDescent="0.3">
      <c r="C232" s="312"/>
      <c r="D232" s="71" t="s">
        <v>8</v>
      </c>
      <c r="E232" s="71" t="s">
        <v>9</v>
      </c>
      <c r="F232" s="71" t="s">
        <v>8</v>
      </c>
      <c r="G232" s="72" t="s">
        <v>9</v>
      </c>
      <c r="H232" s="71" t="s">
        <v>8</v>
      </c>
      <c r="I232" s="71" t="s">
        <v>9</v>
      </c>
      <c r="J232" s="71" t="s">
        <v>8</v>
      </c>
      <c r="K232" s="71" t="s">
        <v>9</v>
      </c>
      <c r="L232" s="71" t="s">
        <v>8</v>
      </c>
      <c r="M232" s="71" t="s">
        <v>9</v>
      </c>
      <c r="N232" s="71" t="s">
        <v>8</v>
      </c>
      <c r="O232" s="71" t="s">
        <v>9</v>
      </c>
      <c r="P232" s="71" t="s">
        <v>8</v>
      </c>
      <c r="Q232" s="71" t="s">
        <v>9</v>
      </c>
      <c r="R232" s="71" t="s">
        <v>8</v>
      </c>
      <c r="S232" s="71" t="s">
        <v>9</v>
      </c>
      <c r="T232" s="321"/>
      <c r="U232" s="321"/>
    </row>
    <row r="233" spans="3:21" x14ac:dyDescent="0.25">
      <c r="C233" s="73" t="s">
        <v>13</v>
      </c>
      <c r="D233" s="135">
        <f>D25+D77+D129+D181</f>
        <v>15934</v>
      </c>
      <c r="E233" s="135">
        <f t="shared" ref="E233:U233" si="69">E25+E77+E129+E181</f>
        <v>28910</v>
      </c>
      <c r="F233" s="135">
        <f t="shared" si="69"/>
        <v>73478</v>
      </c>
      <c r="G233" s="135">
        <f t="shared" si="69"/>
        <v>29609</v>
      </c>
      <c r="H233" s="135">
        <f t="shared" si="69"/>
        <v>36884</v>
      </c>
      <c r="I233" s="135">
        <f t="shared" si="69"/>
        <v>8343</v>
      </c>
      <c r="J233" s="135">
        <f t="shared" si="69"/>
        <v>47046</v>
      </c>
      <c r="K233" s="135">
        <f t="shared" si="69"/>
        <v>90073</v>
      </c>
      <c r="L233" s="135">
        <f t="shared" si="69"/>
        <v>38499</v>
      </c>
      <c r="M233" s="135">
        <f t="shared" si="69"/>
        <v>5</v>
      </c>
      <c r="N233" s="135">
        <f t="shared" si="69"/>
        <v>77010</v>
      </c>
      <c r="O233" s="135">
        <f t="shared" si="69"/>
        <v>2</v>
      </c>
      <c r="P233" s="135">
        <f t="shared" si="69"/>
        <v>2</v>
      </c>
      <c r="Q233" s="135">
        <f t="shared" si="69"/>
        <v>0</v>
      </c>
      <c r="R233" s="135">
        <f t="shared" si="69"/>
        <v>0</v>
      </c>
      <c r="S233" s="135">
        <f t="shared" si="69"/>
        <v>0</v>
      </c>
      <c r="T233" s="103">
        <f t="shared" si="69"/>
        <v>445795</v>
      </c>
      <c r="U233" s="103">
        <f t="shared" si="69"/>
        <v>763013</v>
      </c>
    </row>
    <row r="234" spans="3:21" x14ac:dyDescent="0.25">
      <c r="C234" s="74" t="s">
        <v>14</v>
      </c>
      <c r="D234" s="104">
        <f t="shared" ref="D234:U234" si="70">D26+D78+D130+D182</f>
        <v>132969</v>
      </c>
      <c r="E234" s="104">
        <f t="shared" si="70"/>
        <v>5792</v>
      </c>
      <c r="F234" s="104">
        <f t="shared" si="70"/>
        <v>378732</v>
      </c>
      <c r="G234" s="104">
        <f t="shared" si="70"/>
        <v>86952</v>
      </c>
      <c r="H234" s="104">
        <f t="shared" si="70"/>
        <v>85226</v>
      </c>
      <c r="I234" s="104">
        <f t="shared" si="70"/>
        <v>47669</v>
      </c>
      <c r="J234" s="104">
        <f t="shared" si="70"/>
        <v>272287</v>
      </c>
      <c r="K234" s="104">
        <f t="shared" si="70"/>
        <v>144526</v>
      </c>
      <c r="L234" s="104">
        <f t="shared" si="70"/>
        <v>6138</v>
      </c>
      <c r="M234" s="104">
        <f t="shared" si="70"/>
        <v>2226</v>
      </c>
      <c r="N234" s="104">
        <f t="shared" si="70"/>
        <v>19016</v>
      </c>
      <c r="O234" s="104">
        <f t="shared" si="70"/>
        <v>3659</v>
      </c>
      <c r="P234" s="104">
        <f t="shared" si="70"/>
        <v>6023</v>
      </c>
      <c r="Q234" s="104">
        <f t="shared" si="70"/>
        <v>2852</v>
      </c>
      <c r="R234" s="104">
        <f t="shared" si="70"/>
        <v>17749</v>
      </c>
      <c r="S234" s="104">
        <f t="shared" si="70"/>
        <v>45506</v>
      </c>
      <c r="T234" s="104">
        <f t="shared" si="70"/>
        <v>1257322</v>
      </c>
      <c r="U234" s="104">
        <f t="shared" si="70"/>
        <v>2225749</v>
      </c>
    </row>
    <row r="235" spans="3:21" x14ac:dyDescent="0.25">
      <c r="C235" s="74" t="s">
        <v>15</v>
      </c>
      <c r="D235" s="104">
        <f t="shared" ref="D235:U235" si="71">D27+D79+D131+D183</f>
        <v>17201</v>
      </c>
      <c r="E235" s="104">
        <f t="shared" si="71"/>
        <v>6529</v>
      </c>
      <c r="F235" s="104">
        <f t="shared" si="71"/>
        <v>25130</v>
      </c>
      <c r="G235" s="104">
        <f t="shared" si="71"/>
        <v>206762</v>
      </c>
      <c r="H235" s="104">
        <f t="shared" si="71"/>
        <v>17805</v>
      </c>
      <c r="I235" s="104">
        <f t="shared" si="71"/>
        <v>10044</v>
      </c>
      <c r="J235" s="104">
        <f t="shared" si="71"/>
        <v>290523</v>
      </c>
      <c r="K235" s="104">
        <f t="shared" si="71"/>
        <v>14103</v>
      </c>
      <c r="L235" s="104">
        <f t="shared" si="71"/>
        <v>320</v>
      </c>
      <c r="M235" s="104">
        <f t="shared" si="71"/>
        <v>3787</v>
      </c>
      <c r="N235" s="104">
        <f t="shared" si="71"/>
        <v>980</v>
      </c>
      <c r="O235" s="104">
        <f t="shared" si="71"/>
        <v>52023</v>
      </c>
      <c r="P235" s="104">
        <f t="shared" si="71"/>
        <v>802</v>
      </c>
      <c r="Q235" s="104">
        <f t="shared" si="71"/>
        <v>976</v>
      </c>
      <c r="R235" s="104">
        <f t="shared" si="71"/>
        <v>988</v>
      </c>
      <c r="S235" s="104">
        <f t="shared" si="71"/>
        <v>1582</v>
      </c>
      <c r="T235" s="104">
        <f t="shared" si="71"/>
        <v>649555</v>
      </c>
      <c r="U235" s="104">
        <f t="shared" si="71"/>
        <v>1241646</v>
      </c>
    </row>
    <row r="236" spans="3:21" x14ac:dyDescent="0.25">
      <c r="C236" s="74" t="s">
        <v>16</v>
      </c>
      <c r="D236" s="104">
        <f t="shared" ref="D236:U236" si="72">D28+D80+D132+D184</f>
        <v>0</v>
      </c>
      <c r="E236" s="104">
        <f t="shared" si="72"/>
        <v>0</v>
      </c>
      <c r="F236" s="104">
        <f t="shared" si="72"/>
        <v>0</v>
      </c>
      <c r="G236" s="104">
        <f t="shared" si="72"/>
        <v>0</v>
      </c>
      <c r="H236" s="104">
        <f t="shared" si="72"/>
        <v>0</v>
      </c>
      <c r="I236" s="104">
        <f t="shared" si="72"/>
        <v>0</v>
      </c>
      <c r="J236" s="104">
        <f t="shared" si="72"/>
        <v>0</v>
      </c>
      <c r="K236" s="104">
        <f t="shared" si="72"/>
        <v>0</v>
      </c>
      <c r="L236" s="104">
        <f t="shared" si="72"/>
        <v>0</v>
      </c>
      <c r="M236" s="104">
        <f t="shared" si="72"/>
        <v>0</v>
      </c>
      <c r="N236" s="104">
        <f t="shared" si="72"/>
        <v>0</v>
      </c>
      <c r="O236" s="104">
        <f t="shared" si="72"/>
        <v>0</v>
      </c>
      <c r="P236" s="104">
        <f t="shared" si="72"/>
        <v>0</v>
      </c>
      <c r="Q236" s="104">
        <f t="shared" si="72"/>
        <v>0</v>
      </c>
      <c r="R236" s="104">
        <f t="shared" si="72"/>
        <v>0</v>
      </c>
      <c r="S236" s="104">
        <f t="shared" si="72"/>
        <v>0</v>
      </c>
      <c r="T236" s="104">
        <f t="shared" si="72"/>
        <v>0</v>
      </c>
      <c r="U236" s="104">
        <f t="shared" si="72"/>
        <v>0</v>
      </c>
    </row>
    <row r="237" spans="3:21" ht="13.8" thickBot="1" x14ac:dyDescent="0.3">
      <c r="C237" s="74" t="s">
        <v>17</v>
      </c>
      <c r="D237" s="136">
        <f t="shared" ref="D237:U237" si="73">D29+D81+D133+D185</f>
        <v>686</v>
      </c>
      <c r="E237" s="136">
        <f t="shared" si="73"/>
        <v>1</v>
      </c>
      <c r="F237" s="136">
        <f t="shared" si="73"/>
        <v>1630</v>
      </c>
      <c r="G237" s="136">
        <f t="shared" si="73"/>
        <v>3</v>
      </c>
      <c r="H237" s="136">
        <f t="shared" si="73"/>
        <v>64</v>
      </c>
      <c r="I237" s="136">
        <f t="shared" si="73"/>
        <v>0</v>
      </c>
      <c r="J237" s="136">
        <f t="shared" si="73"/>
        <v>1598</v>
      </c>
      <c r="K237" s="136">
        <f t="shared" si="73"/>
        <v>0</v>
      </c>
      <c r="L237" s="136">
        <f t="shared" si="73"/>
        <v>0</v>
      </c>
      <c r="M237" s="136">
        <f t="shared" si="73"/>
        <v>0</v>
      </c>
      <c r="N237" s="136">
        <f t="shared" si="73"/>
        <v>0</v>
      </c>
      <c r="O237" s="136">
        <f t="shared" si="73"/>
        <v>0</v>
      </c>
      <c r="P237" s="136">
        <f t="shared" si="73"/>
        <v>1222</v>
      </c>
      <c r="Q237" s="136">
        <f t="shared" si="73"/>
        <v>157</v>
      </c>
      <c r="R237" s="136">
        <f t="shared" si="73"/>
        <v>3460</v>
      </c>
      <c r="S237" s="136">
        <f t="shared" si="73"/>
        <v>513</v>
      </c>
      <c r="T237" s="104">
        <f t="shared" si="73"/>
        <v>9334</v>
      </c>
      <c r="U237" s="104">
        <f t="shared" si="73"/>
        <v>16538</v>
      </c>
    </row>
    <row r="238" spans="3:21" ht="13.8" thickBot="1" x14ac:dyDescent="0.3">
      <c r="C238" s="76" t="s">
        <v>10</v>
      </c>
      <c r="D238" s="77">
        <f>SUM(D233:D237)</f>
        <v>166790</v>
      </c>
      <c r="E238" s="77">
        <f t="shared" ref="E238:S238" si="74">SUM(E233:E237)</f>
        <v>41232</v>
      </c>
      <c r="F238" s="77">
        <f t="shared" si="74"/>
        <v>478970</v>
      </c>
      <c r="G238" s="77">
        <f t="shared" si="74"/>
        <v>323326</v>
      </c>
      <c r="H238" s="77">
        <f t="shared" si="74"/>
        <v>139979</v>
      </c>
      <c r="I238" s="77">
        <f t="shared" si="74"/>
        <v>66056</v>
      </c>
      <c r="J238" s="77">
        <f t="shared" si="74"/>
        <v>611454</v>
      </c>
      <c r="K238" s="77">
        <f t="shared" si="74"/>
        <v>248702</v>
      </c>
      <c r="L238" s="77">
        <f t="shared" si="74"/>
        <v>44957</v>
      </c>
      <c r="M238" s="77">
        <f t="shared" si="74"/>
        <v>6018</v>
      </c>
      <c r="N238" s="77">
        <f t="shared" si="74"/>
        <v>97006</v>
      </c>
      <c r="O238" s="77">
        <f t="shared" si="74"/>
        <v>55684</v>
      </c>
      <c r="P238" s="77">
        <f t="shared" si="74"/>
        <v>8049</v>
      </c>
      <c r="Q238" s="77">
        <f t="shared" si="74"/>
        <v>3985</v>
      </c>
      <c r="R238" s="77">
        <f t="shared" si="74"/>
        <v>22197</v>
      </c>
      <c r="S238" s="77">
        <f t="shared" si="74"/>
        <v>47601</v>
      </c>
      <c r="T238" s="77">
        <f>SUM(D238:S238)</f>
        <v>2362006</v>
      </c>
      <c r="U238" s="77">
        <f>D238+E238+H238+I238+L238+M238+P238+Q238+(2*(F238+G238+J238+K238+N238+O238+R238+S238))</f>
        <v>4246946</v>
      </c>
    </row>
    <row r="239" spans="3:21" ht="13.8" thickBot="1" x14ac:dyDescent="0.3">
      <c r="C239" s="106"/>
      <c r="D239" s="106"/>
      <c r="E239" s="106"/>
      <c r="F239" s="106"/>
      <c r="G239" s="245"/>
      <c r="H239" s="246"/>
      <c r="I239" s="106"/>
      <c r="J239" s="106"/>
      <c r="K239" s="245"/>
      <c r="L239" s="246"/>
      <c r="M239" s="106"/>
      <c r="N239" s="106"/>
      <c r="O239" s="106"/>
      <c r="P239" s="106"/>
      <c r="Q239" s="106"/>
      <c r="R239" s="106"/>
      <c r="S239" s="106"/>
      <c r="T239" s="106"/>
      <c r="U239" s="106"/>
    </row>
    <row r="240" spans="3:21" ht="13.8" thickBot="1" x14ac:dyDescent="0.3">
      <c r="C240" s="308" t="s">
        <v>117</v>
      </c>
      <c r="D240" s="309"/>
      <c r="E240" s="309"/>
      <c r="F240" s="309"/>
      <c r="G240" s="309"/>
      <c r="H240" s="309"/>
      <c r="I240" s="309"/>
      <c r="J240" s="309"/>
      <c r="K240" s="309"/>
      <c r="L240" s="309"/>
      <c r="M240" s="309"/>
      <c r="N240" s="309"/>
      <c r="O240" s="309"/>
      <c r="P240" s="309"/>
      <c r="Q240" s="309"/>
      <c r="R240" s="309"/>
      <c r="S240" s="309"/>
      <c r="T240" s="309"/>
      <c r="U240" s="310"/>
    </row>
    <row r="241" spans="3:21" ht="13.8" thickBot="1" x14ac:dyDescent="0.3">
      <c r="C241" s="311" t="s">
        <v>12</v>
      </c>
      <c r="D241" s="313" t="s">
        <v>0</v>
      </c>
      <c r="E241" s="314"/>
      <c r="F241" s="314"/>
      <c r="G241" s="315"/>
      <c r="H241" s="316" t="s">
        <v>1</v>
      </c>
      <c r="I241" s="317"/>
      <c r="J241" s="317"/>
      <c r="K241" s="318"/>
      <c r="L241" s="316" t="s">
        <v>2</v>
      </c>
      <c r="M241" s="317"/>
      <c r="N241" s="317"/>
      <c r="O241" s="318"/>
      <c r="P241" s="316" t="s">
        <v>3</v>
      </c>
      <c r="Q241" s="317"/>
      <c r="R241" s="317"/>
      <c r="S241" s="318"/>
      <c r="T241" s="319" t="s">
        <v>4</v>
      </c>
      <c r="U241" s="319" t="s">
        <v>5</v>
      </c>
    </row>
    <row r="242" spans="3:21" ht="13.8" thickBot="1" x14ac:dyDescent="0.3">
      <c r="C242" s="311"/>
      <c r="D242" s="306" t="s">
        <v>6</v>
      </c>
      <c r="E242" s="307"/>
      <c r="F242" s="306" t="s">
        <v>7</v>
      </c>
      <c r="G242" s="307"/>
      <c r="H242" s="306" t="s">
        <v>6</v>
      </c>
      <c r="I242" s="307"/>
      <c r="J242" s="306" t="s">
        <v>7</v>
      </c>
      <c r="K242" s="307"/>
      <c r="L242" s="306" t="s">
        <v>6</v>
      </c>
      <c r="M242" s="307"/>
      <c r="N242" s="306" t="s">
        <v>7</v>
      </c>
      <c r="O242" s="307"/>
      <c r="P242" s="306" t="s">
        <v>6</v>
      </c>
      <c r="Q242" s="307"/>
      <c r="R242" s="306" t="s">
        <v>7</v>
      </c>
      <c r="S242" s="307"/>
      <c r="T242" s="320"/>
      <c r="U242" s="320"/>
    </row>
    <row r="243" spans="3:21" ht="13.8" thickBot="1" x14ac:dyDescent="0.3">
      <c r="C243" s="312"/>
      <c r="D243" s="71" t="s">
        <v>8</v>
      </c>
      <c r="E243" s="71" t="s">
        <v>9</v>
      </c>
      <c r="F243" s="71" t="s">
        <v>8</v>
      </c>
      <c r="G243" s="72" t="s">
        <v>9</v>
      </c>
      <c r="H243" s="71" t="s">
        <v>8</v>
      </c>
      <c r="I243" s="71" t="s">
        <v>9</v>
      </c>
      <c r="J243" s="71" t="s">
        <v>8</v>
      </c>
      <c r="K243" s="71" t="s">
        <v>9</v>
      </c>
      <c r="L243" s="71" t="s">
        <v>8</v>
      </c>
      <c r="M243" s="71" t="s">
        <v>9</v>
      </c>
      <c r="N243" s="71" t="s">
        <v>8</v>
      </c>
      <c r="O243" s="71" t="s">
        <v>9</v>
      </c>
      <c r="P243" s="71" t="s">
        <v>8</v>
      </c>
      <c r="Q243" s="71" t="s">
        <v>9</v>
      </c>
      <c r="R243" s="71" t="s">
        <v>8</v>
      </c>
      <c r="S243" s="71" t="s">
        <v>9</v>
      </c>
      <c r="T243" s="321"/>
      <c r="U243" s="321"/>
    </row>
    <row r="244" spans="3:21" x14ac:dyDescent="0.25">
      <c r="C244" s="73" t="s">
        <v>13</v>
      </c>
      <c r="D244" s="103">
        <f>D233-D222</f>
        <v>5793</v>
      </c>
      <c r="E244" s="103">
        <f t="shared" ref="E244:S244" si="75">E233-E222</f>
        <v>-4862</v>
      </c>
      <c r="F244" s="103">
        <f t="shared" si="75"/>
        <v>14510</v>
      </c>
      <c r="G244" s="103">
        <f t="shared" si="75"/>
        <v>-2994</v>
      </c>
      <c r="H244" s="103">
        <f t="shared" si="75"/>
        <v>-94</v>
      </c>
      <c r="I244" s="103">
        <f t="shared" si="75"/>
        <v>2268</v>
      </c>
      <c r="J244" s="103">
        <f t="shared" si="75"/>
        <v>-2573</v>
      </c>
      <c r="K244" s="103">
        <f t="shared" si="75"/>
        <v>27261</v>
      </c>
      <c r="L244" s="103">
        <f t="shared" si="75"/>
        <v>9141</v>
      </c>
      <c r="M244" s="103">
        <f t="shared" si="75"/>
        <v>2</v>
      </c>
      <c r="N244" s="103">
        <f t="shared" si="75"/>
        <v>12036</v>
      </c>
      <c r="O244" s="103">
        <f t="shared" si="75"/>
        <v>2</v>
      </c>
      <c r="P244" s="103">
        <f t="shared" si="75"/>
        <v>1</v>
      </c>
      <c r="Q244" s="103">
        <f t="shared" si="75"/>
        <v>0</v>
      </c>
      <c r="R244" s="103">
        <f t="shared" si="75"/>
        <v>-29</v>
      </c>
      <c r="S244" s="103">
        <f t="shared" si="75"/>
        <v>0</v>
      </c>
      <c r="T244" s="103">
        <f>SUM(D244:S244)</f>
        <v>60462</v>
      </c>
      <c r="U244" s="103">
        <f>D244+E244+H244+I244+L244+M244+P244+Q244+(2*(F244+G244+J244+K244+N244+O244+R244+S244))</f>
        <v>108675</v>
      </c>
    </row>
    <row r="245" spans="3:21" x14ac:dyDescent="0.25">
      <c r="C245" s="74" t="s">
        <v>14</v>
      </c>
      <c r="D245" s="104">
        <f t="shared" ref="D245:S249" si="76">D234-D223</f>
        <v>2948</v>
      </c>
      <c r="E245" s="104">
        <f t="shared" si="76"/>
        <v>684</v>
      </c>
      <c r="F245" s="104">
        <f t="shared" si="76"/>
        <v>-79618</v>
      </c>
      <c r="G245" s="104">
        <f t="shared" si="76"/>
        <v>21575</v>
      </c>
      <c r="H245" s="104">
        <f t="shared" si="76"/>
        <v>-5868</v>
      </c>
      <c r="I245" s="104">
        <f t="shared" si="76"/>
        <v>11670</v>
      </c>
      <c r="J245" s="104">
        <f t="shared" si="76"/>
        <v>-41917</v>
      </c>
      <c r="K245" s="104">
        <f t="shared" si="76"/>
        <v>-15566</v>
      </c>
      <c r="L245" s="104">
        <f t="shared" si="76"/>
        <v>-3852</v>
      </c>
      <c r="M245" s="104">
        <f t="shared" si="76"/>
        <v>1229</v>
      </c>
      <c r="N245" s="104">
        <f t="shared" si="76"/>
        <v>-3017</v>
      </c>
      <c r="O245" s="104">
        <f t="shared" si="76"/>
        <v>2376</v>
      </c>
      <c r="P245" s="104">
        <f t="shared" si="76"/>
        <v>1084</v>
      </c>
      <c r="Q245" s="104">
        <f t="shared" si="76"/>
        <v>-4334</v>
      </c>
      <c r="R245" s="104">
        <f t="shared" si="76"/>
        <v>3721</v>
      </c>
      <c r="S245" s="104">
        <f t="shared" si="76"/>
        <v>7541</v>
      </c>
      <c r="T245" s="104">
        <f t="shared" ref="T245:T248" si="77">SUM(D245:S245)</f>
        <v>-101344</v>
      </c>
      <c r="U245" s="104">
        <f t="shared" ref="U245:U248" si="78">D245+E245+H245+I245+L245+M245+P245+Q245+(2*(F245+G245+J245+K245+N245+O245+R245+S245))</f>
        <v>-206249</v>
      </c>
    </row>
    <row r="246" spans="3:21" x14ac:dyDescent="0.25">
      <c r="C246" s="74" t="s">
        <v>15</v>
      </c>
      <c r="D246" s="104">
        <f t="shared" si="76"/>
        <v>1457</v>
      </c>
      <c r="E246" s="104">
        <f t="shared" si="76"/>
        <v>-3688</v>
      </c>
      <c r="F246" s="104">
        <f t="shared" si="76"/>
        <v>-10333</v>
      </c>
      <c r="G246" s="104">
        <f t="shared" si="76"/>
        <v>79362</v>
      </c>
      <c r="H246" s="104">
        <f t="shared" si="76"/>
        <v>-6634</v>
      </c>
      <c r="I246" s="104">
        <f t="shared" si="76"/>
        <v>7210</v>
      </c>
      <c r="J246" s="104">
        <f t="shared" si="76"/>
        <v>56816</v>
      </c>
      <c r="K246" s="104">
        <f t="shared" si="76"/>
        <v>2110</v>
      </c>
      <c r="L246" s="104">
        <f t="shared" si="76"/>
        <v>-379</v>
      </c>
      <c r="M246" s="104">
        <f t="shared" si="76"/>
        <v>358</v>
      </c>
      <c r="N246" s="104">
        <f t="shared" si="76"/>
        <v>-771</v>
      </c>
      <c r="O246" s="104">
        <f t="shared" si="76"/>
        <v>6016</v>
      </c>
      <c r="P246" s="104">
        <f t="shared" si="76"/>
        <v>265</v>
      </c>
      <c r="Q246" s="104">
        <f t="shared" si="76"/>
        <v>161</v>
      </c>
      <c r="R246" s="104">
        <f t="shared" si="76"/>
        <v>-131</v>
      </c>
      <c r="S246" s="104">
        <f t="shared" si="76"/>
        <v>-899</v>
      </c>
      <c r="T246" s="104">
        <f t="shared" si="77"/>
        <v>130920</v>
      </c>
      <c r="U246" s="104">
        <f t="shared" si="78"/>
        <v>263090</v>
      </c>
    </row>
    <row r="247" spans="3:21" x14ac:dyDescent="0.25">
      <c r="C247" s="74" t="s">
        <v>16</v>
      </c>
      <c r="D247" s="104">
        <f t="shared" si="76"/>
        <v>0</v>
      </c>
      <c r="E247" s="104">
        <f t="shared" si="76"/>
        <v>0</v>
      </c>
      <c r="F247" s="104">
        <f t="shared" si="76"/>
        <v>0</v>
      </c>
      <c r="G247" s="104">
        <f t="shared" si="76"/>
        <v>0</v>
      </c>
      <c r="H247" s="104">
        <f t="shared" si="76"/>
        <v>0</v>
      </c>
      <c r="I247" s="104">
        <f t="shared" si="76"/>
        <v>0</v>
      </c>
      <c r="J247" s="104">
        <f t="shared" si="76"/>
        <v>0</v>
      </c>
      <c r="K247" s="104">
        <f t="shared" si="76"/>
        <v>0</v>
      </c>
      <c r="L247" s="104">
        <f t="shared" si="76"/>
        <v>0</v>
      </c>
      <c r="M247" s="104">
        <f t="shared" si="76"/>
        <v>0</v>
      </c>
      <c r="N247" s="104">
        <f t="shared" si="76"/>
        <v>0</v>
      </c>
      <c r="O247" s="104">
        <f t="shared" si="76"/>
        <v>0</v>
      </c>
      <c r="P247" s="104">
        <f t="shared" si="76"/>
        <v>0</v>
      </c>
      <c r="Q247" s="104">
        <f t="shared" si="76"/>
        <v>0</v>
      </c>
      <c r="R247" s="104">
        <f t="shared" si="76"/>
        <v>0</v>
      </c>
      <c r="S247" s="104">
        <f t="shared" si="76"/>
        <v>0</v>
      </c>
      <c r="T247" s="104">
        <f t="shared" si="77"/>
        <v>0</v>
      </c>
      <c r="U247" s="104">
        <f t="shared" si="78"/>
        <v>0</v>
      </c>
    </row>
    <row r="248" spans="3:21" ht="13.8" thickBot="1" x14ac:dyDescent="0.3">
      <c r="C248" s="74" t="s">
        <v>17</v>
      </c>
      <c r="D248" s="105">
        <f t="shared" si="76"/>
        <v>58</v>
      </c>
      <c r="E248" s="105">
        <f t="shared" si="76"/>
        <v>1</v>
      </c>
      <c r="F248" s="105">
        <f t="shared" si="76"/>
        <v>-14</v>
      </c>
      <c r="G248" s="105">
        <f t="shared" si="76"/>
        <v>-4</v>
      </c>
      <c r="H248" s="105">
        <f t="shared" si="76"/>
        <v>-10</v>
      </c>
      <c r="I248" s="105">
        <f t="shared" si="76"/>
        <v>0</v>
      </c>
      <c r="J248" s="105">
        <f t="shared" si="76"/>
        <v>176</v>
      </c>
      <c r="K248" s="105">
        <f t="shared" si="76"/>
        <v>-5</v>
      </c>
      <c r="L248" s="105">
        <f t="shared" si="76"/>
        <v>0</v>
      </c>
      <c r="M248" s="105">
        <f t="shared" si="76"/>
        <v>0</v>
      </c>
      <c r="N248" s="105">
        <f t="shared" si="76"/>
        <v>0</v>
      </c>
      <c r="O248" s="105">
        <f t="shared" si="76"/>
        <v>0</v>
      </c>
      <c r="P248" s="105">
        <f t="shared" si="76"/>
        <v>5</v>
      </c>
      <c r="Q248" s="105">
        <f t="shared" si="76"/>
        <v>74</v>
      </c>
      <c r="R248" s="105">
        <f t="shared" si="76"/>
        <v>-647</v>
      </c>
      <c r="S248" s="105">
        <f t="shared" si="76"/>
        <v>-77</v>
      </c>
      <c r="T248" s="104">
        <f t="shared" si="77"/>
        <v>-443</v>
      </c>
      <c r="U248" s="104">
        <f t="shared" si="78"/>
        <v>-1014</v>
      </c>
    </row>
    <row r="249" spans="3:21" ht="13.8" thickBot="1" x14ac:dyDescent="0.3">
      <c r="C249" s="76" t="s">
        <v>10</v>
      </c>
      <c r="D249" s="77">
        <f>D238-D227</f>
        <v>10256</v>
      </c>
      <c r="E249" s="77">
        <f t="shared" si="76"/>
        <v>-7865</v>
      </c>
      <c r="F249" s="77">
        <f t="shared" si="76"/>
        <v>-75455</v>
      </c>
      <c r="G249" s="77">
        <f t="shared" si="76"/>
        <v>97939</v>
      </c>
      <c r="H249" s="77">
        <f t="shared" si="76"/>
        <v>-12606</v>
      </c>
      <c r="I249" s="77">
        <f t="shared" si="76"/>
        <v>21148</v>
      </c>
      <c r="J249" s="77">
        <f t="shared" si="76"/>
        <v>12502</v>
      </c>
      <c r="K249" s="77">
        <f t="shared" si="76"/>
        <v>13800</v>
      </c>
      <c r="L249" s="77">
        <f t="shared" si="76"/>
        <v>4910</v>
      </c>
      <c r="M249" s="77">
        <f t="shared" si="76"/>
        <v>1589</v>
      </c>
      <c r="N249" s="77">
        <f t="shared" si="76"/>
        <v>8248</v>
      </c>
      <c r="O249" s="77">
        <f t="shared" si="76"/>
        <v>8394</v>
      </c>
      <c r="P249" s="77">
        <f t="shared" si="76"/>
        <v>1355</v>
      </c>
      <c r="Q249" s="77">
        <f t="shared" si="76"/>
        <v>-4099</v>
      </c>
      <c r="R249" s="77">
        <f t="shared" si="76"/>
        <v>2914</v>
      </c>
      <c r="S249" s="77">
        <f t="shared" si="76"/>
        <v>6565</v>
      </c>
      <c r="T249" s="77">
        <f t="shared" ref="T249:U249" si="79">T238-T227</f>
        <v>89595</v>
      </c>
      <c r="U249" s="77">
        <f t="shared" si="79"/>
        <v>164502</v>
      </c>
    </row>
    <row r="250" spans="3:21" ht="13.8" thickBot="1" x14ac:dyDescent="0.3"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</row>
    <row r="251" spans="3:21" ht="13.8" thickBot="1" x14ac:dyDescent="0.3">
      <c r="C251" s="308" t="s">
        <v>118</v>
      </c>
      <c r="D251" s="309"/>
      <c r="E251" s="309"/>
      <c r="F251" s="309"/>
      <c r="G251" s="309"/>
      <c r="H251" s="309"/>
      <c r="I251" s="309"/>
      <c r="J251" s="309"/>
      <c r="K251" s="309"/>
      <c r="L251" s="309"/>
      <c r="M251" s="309"/>
      <c r="N251" s="309"/>
      <c r="O251" s="309"/>
      <c r="P251" s="309"/>
      <c r="Q251" s="309"/>
      <c r="R251" s="309"/>
      <c r="S251" s="309"/>
      <c r="T251" s="309"/>
      <c r="U251" s="310"/>
    </row>
    <row r="252" spans="3:21" ht="13.8" thickBot="1" x14ac:dyDescent="0.3">
      <c r="C252" s="311" t="s">
        <v>12</v>
      </c>
      <c r="D252" s="313" t="s">
        <v>0</v>
      </c>
      <c r="E252" s="314"/>
      <c r="F252" s="314"/>
      <c r="G252" s="315"/>
      <c r="H252" s="316" t="s">
        <v>1</v>
      </c>
      <c r="I252" s="317"/>
      <c r="J252" s="317"/>
      <c r="K252" s="318"/>
      <c r="L252" s="316" t="s">
        <v>2</v>
      </c>
      <c r="M252" s="317"/>
      <c r="N252" s="317"/>
      <c r="O252" s="318"/>
      <c r="P252" s="316" t="s">
        <v>3</v>
      </c>
      <c r="Q252" s="317"/>
      <c r="R252" s="317"/>
      <c r="S252" s="318"/>
      <c r="T252" s="319" t="s">
        <v>4</v>
      </c>
      <c r="U252" s="319" t="s">
        <v>5</v>
      </c>
    </row>
    <row r="253" spans="3:21" ht="13.8" thickBot="1" x14ac:dyDescent="0.3">
      <c r="C253" s="311"/>
      <c r="D253" s="306" t="s">
        <v>6</v>
      </c>
      <c r="E253" s="307"/>
      <c r="F253" s="306" t="s">
        <v>7</v>
      </c>
      <c r="G253" s="307"/>
      <c r="H253" s="306" t="s">
        <v>6</v>
      </c>
      <c r="I253" s="307"/>
      <c r="J253" s="306" t="s">
        <v>7</v>
      </c>
      <c r="K253" s="307"/>
      <c r="L253" s="306" t="s">
        <v>6</v>
      </c>
      <c r="M253" s="307"/>
      <c r="N253" s="306" t="s">
        <v>7</v>
      </c>
      <c r="O253" s="307"/>
      <c r="P253" s="306" t="s">
        <v>6</v>
      </c>
      <c r="Q253" s="307"/>
      <c r="R253" s="306" t="s">
        <v>7</v>
      </c>
      <c r="S253" s="307"/>
      <c r="T253" s="320"/>
      <c r="U253" s="320"/>
    </row>
    <row r="254" spans="3:21" ht="13.8" thickBot="1" x14ac:dyDescent="0.3">
      <c r="C254" s="312"/>
      <c r="D254" s="71" t="s">
        <v>8</v>
      </c>
      <c r="E254" s="71" t="s">
        <v>9</v>
      </c>
      <c r="F254" s="71" t="s">
        <v>8</v>
      </c>
      <c r="G254" s="72" t="s">
        <v>9</v>
      </c>
      <c r="H254" s="71" t="s">
        <v>8</v>
      </c>
      <c r="I254" s="71" t="s">
        <v>9</v>
      </c>
      <c r="J254" s="71" t="s">
        <v>8</v>
      </c>
      <c r="K254" s="71" t="s">
        <v>9</v>
      </c>
      <c r="L254" s="71" t="s">
        <v>8</v>
      </c>
      <c r="M254" s="71" t="s">
        <v>9</v>
      </c>
      <c r="N254" s="71" t="s">
        <v>8</v>
      </c>
      <c r="O254" s="71" t="s">
        <v>9</v>
      </c>
      <c r="P254" s="71" t="s">
        <v>8</v>
      </c>
      <c r="Q254" s="71" t="s">
        <v>9</v>
      </c>
      <c r="R254" s="71" t="s">
        <v>8</v>
      </c>
      <c r="S254" s="71" t="s">
        <v>9</v>
      </c>
      <c r="T254" s="321"/>
      <c r="U254" s="321"/>
    </row>
    <row r="255" spans="3:21" ht="13.8" thickBot="1" x14ac:dyDescent="0.3">
      <c r="C255" s="73" t="s">
        <v>13</v>
      </c>
      <c r="D255" s="107">
        <f>+D244/D222</f>
        <v>0.57124543930578842</v>
      </c>
      <c r="E255" s="107">
        <f t="shared" ref="E255:U255" si="80">+E244/E222</f>
        <v>-0.14396541513679972</v>
      </c>
      <c r="F255" s="107">
        <f t="shared" si="80"/>
        <v>0.24606566273232941</v>
      </c>
      <c r="G255" s="107">
        <f t="shared" si="80"/>
        <v>-9.1832039996319351E-2</v>
      </c>
      <c r="H255" s="107">
        <f t="shared" si="80"/>
        <v>-2.5420520309373143E-3</v>
      </c>
      <c r="I255" s="107">
        <f t="shared" si="80"/>
        <v>0.37333333333333335</v>
      </c>
      <c r="J255" s="107">
        <f t="shared" si="80"/>
        <v>-5.1855136137366732E-2</v>
      </c>
      <c r="K255" s="107">
        <f t="shared" si="80"/>
        <v>0.43400942495064637</v>
      </c>
      <c r="L255" s="107">
        <f t="shared" si="80"/>
        <v>0.31136317187819335</v>
      </c>
      <c r="M255" s="107">
        <f t="shared" si="80"/>
        <v>0.66666666666666663</v>
      </c>
      <c r="N255" s="107">
        <f t="shared" si="80"/>
        <v>0.18524332810047095</v>
      </c>
      <c r="O255" s="107"/>
      <c r="P255" s="107">
        <f t="shared" si="80"/>
        <v>1</v>
      </c>
      <c r="Q255" s="107"/>
      <c r="R255" s="107">
        <f t="shared" si="80"/>
        <v>-1</v>
      </c>
      <c r="S255" s="107"/>
      <c r="T255" s="107">
        <f t="shared" si="80"/>
        <v>0.15690844023221473</v>
      </c>
      <c r="U255" s="107">
        <f t="shared" si="80"/>
        <v>0.16608388936604629</v>
      </c>
    </row>
    <row r="256" spans="3:21" ht="13.8" thickBot="1" x14ac:dyDescent="0.3">
      <c r="C256" s="74" t="s">
        <v>14</v>
      </c>
      <c r="D256" s="107">
        <f t="shared" ref="D256:U258" si="81">+D245/D223</f>
        <v>2.2673260473308157E-2</v>
      </c>
      <c r="E256" s="107">
        <f t="shared" si="81"/>
        <v>0.13390759592795615</v>
      </c>
      <c r="F256" s="107">
        <f t="shared" si="81"/>
        <v>-0.17370568342969347</v>
      </c>
      <c r="G256" s="107">
        <f t="shared" si="81"/>
        <v>0.33000902458050996</v>
      </c>
      <c r="H256" s="107">
        <f t="shared" si="81"/>
        <v>-6.4416975871078225E-2</v>
      </c>
      <c r="I256" s="107">
        <f t="shared" si="81"/>
        <v>0.32417567154643184</v>
      </c>
      <c r="J256" s="107">
        <f t="shared" si="81"/>
        <v>-0.1334069585364922</v>
      </c>
      <c r="K256" s="107">
        <f t="shared" si="81"/>
        <v>-9.7231591834695055E-2</v>
      </c>
      <c r="L256" s="107">
        <f t="shared" si="81"/>
        <v>-0.38558558558558559</v>
      </c>
      <c r="M256" s="107">
        <f t="shared" si="81"/>
        <v>1.2326980942828485</v>
      </c>
      <c r="N256" s="107">
        <f t="shared" si="81"/>
        <v>-0.13693096718558526</v>
      </c>
      <c r="O256" s="107">
        <f t="shared" si="81"/>
        <v>1.8519095869056899</v>
      </c>
      <c r="P256" s="107">
        <f t="shared" si="81"/>
        <v>0.21947762705001012</v>
      </c>
      <c r="Q256" s="107">
        <f t="shared" si="81"/>
        <v>-0.60311717227943218</v>
      </c>
      <c r="R256" s="107">
        <f t="shared" si="81"/>
        <v>0.26525520387795837</v>
      </c>
      <c r="S256" s="107">
        <f t="shared" si="81"/>
        <v>0.19863031739760306</v>
      </c>
      <c r="T256" s="108">
        <f t="shared" si="81"/>
        <v>-7.4590811869878246E-2</v>
      </c>
      <c r="U256" s="108">
        <f t="shared" si="81"/>
        <v>-8.4806401978948995E-2</v>
      </c>
    </row>
    <row r="257" spans="3:21" ht="13.8" thickBot="1" x14ac:dyDescent="0.3">
      <c r="C257" s="74" t="s">
        <v>15</v>
      </c>
      <c r="D257" s="107">
        <f t="shared" si="81"/>
        <v>9.254319105691057E-2</v>
      </c>
      <c r="E257" s="107">
        <f t="shared" si="81"/>
        <v>-0.36096701575805029</v>
      </c>
      <c r="F257" s="107">
        <f t="shared" si="81"/>
        <v>-0.29137410822547444</v>
      </c>
      <c r="G257" s="107">
        <f t="shared" si="81"/>
        <v>0.62293563579277866</v>
      </c>
      <c r="H257" s="107">
        <f t="shared" si="81"/>
        <v>-0.27145136871394082</v>
      </c>
      <c r="I257" s="107">
        <f t="shared" si="81"/>
        <v>2.5441072688779109</v>
      </c>
      <c r="J257" s="107">
        <f t="shared" si="81"/>
        <v>0.24310782304338338</v>
      </c>
      <c r="K257" s="107">
        <f t="shared" si="81"/>
        <v>0.17593596264487618</v>
      </c>
      <c r="L257" s="107">
        <f t="shared" si="81"/>
        <v>-0.54220314735336195</v>
      </c>
      <c r="M257" s="107">
        <f t="shared" si="81"/>
        <v>0.10440361621463984</v>
      </c>
      <c r="N257" s="107">
        <f t="shared" si="81"/>
        <v>-0.44031981724728725</v>
      </c>
      <c r="O257" s="107">
        <f t="shared" si="81"/>
        <v>0.1307627100223879</v>
      </c>
      <c r="P257" s="107">
        <f t="shared" si="81"/>
        <v>0.4934823091247672</v>
      </c>
      <c r="Q257" s="107">
        <f t="shared" si="81"/>
        <v>0.19754601226993865</v>
      </c>
      <c r="R257" s="107">
        <f t="shared" si="81"/>
        <v>-0.11706881143878463</v>
      </c>
      <c r="S257" s="107">
        <f t="shared" si="81"/>
        <v>-0.362353889560661</v>
      </c>
      <c r="T257" s="108">
        <f t="shared" si="81"/>
        <v>0.25243186441331572</v>
      </c>
      <c r="U257" s="108">
        <f t="shared" si="81"/>
        <v>0.26885533377752524</v>
      </c>
    </row>
    <row r="258" spans="3:21" ht="13.8" thickBot="1" x14ac:dyDescent="0.3">
      <c r="C258" s="74" t="s">
        <v>16</v>
      </c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 t="e">
        <f t="shared" si="81"/>
        <v>#DIV/0!</v>
      </c>
      <c r="S258" s="107" t="e">
        <f t="shared" si="81"/>
        <v>#DIV/0!</v>
      </c>
      <c r="T258" s="108" t="e">
        <f t="shared" si="81"/>
        <v>#DIV/0!</v>
      </c>
      <c r="U258" s="108" t="e">
        <f t="shared" si="81"/>
        <v>#DIV/0!</v>
      </c>
    </row>
    <row r="259" spans="3:21" ht="13.8" thickBot="1" x14ac:dyDescent="0.3">
      <c r="C259" s="74" t="s">
        <v>17</v>
      </c>
      <c r="D259" s="107">
        <f t="shared" ref="D259:U259" si="82">+D248/D226</f>
        <v>9.2356687898089165E-2</v>
      </c>
      <c r="E259" s="107"/>
      <c r="F259" s="107">
        <f t="shared" si="82"/>
        <v>-8.5158150851581509E-3</v>
      </c>
      <c r="G259" s="107">
        <f t="shared" si="82"/>
        <v>-0.5714285714285714</v>
      </c>
      <c r="H259" s="107">
        <f t="shared" si="82"/>
        <v>-0.13513513513513514</v>
      </c>
      <c r="I259" s="107"/>
      <c r="J259" s="107">
        <f t="shared" si="82"/>
        <v>0.12376933895921238</v>
      </c>
      <c r="K259" s="107">
        <f t="shared" si="82"/>
        <v>-1</v>
      </c>
      <c r="L259" s="107"/>
      <c r="M259" s="107"/>
      <c r="N259" s="107"/>
      <c r="O259" s="107"/>
      <c r="P259" s="107">
        <f t="shared" si="82"/>
        <v>4.1084634346754316E-3</v>
      </c>
      <c r="Q259" s="107">
        <f t="shared" si="82"/>
        <v>0.89156626506024095</v>
      </c>
      <c r="R259" s="107">
        <f t="shared" si="82"/>
        <v>-0.15753591429267105</v>
      </c>
      <c r="S259" s="107">
        <f t="shared" si="82"/>
        <v>-0.13050847457627118</v>
      </c>
      <c r="T259" s="109">
        <f t="shared" si="82"/>
        <v>-4.5310422419965225E-2</v>
      </c>
      <c r="U259" s="109">
        <f t="shared" si="82"/>
        <v>-5.7771194165907022E-2</v>
      </c>
    </row>
    <row r="260" spans="3:21" ht="13.8" thickBot="1" x14ac:dyDescent="0.3">
      <c r="C260" s="76" t="s">
        <v>10</v>
      </c>
      <c r="D260" s="79">
        <f>+D249/D227</f>
        <v>6.5519312098330076E-2</v>
      </c>
      <c r="E260" s="79">
        <f t="shared" ref="E260:S260" si="83">+E249/E227</f>
        <v>-0.16019308715400127</v>
      </c>
      <c r="F260" s="79">
        <f t="shared" si="83"/>
        <v>-0.13609595526897236</v>
      </c>
      <c r="G260" s="79">
        <f t="shared" si="83"/>
        <v>0.43453704073438132</v>
      </c>
      <c r="H260" s="79">
        <f t="shared" si="83"/>
        <v>-8.2616246682177152E-2</v>
      </c>
      <c r="I260" s="79">
        <f t="shared" si="83"/>
        <v>0.47091832190255634</v>
      </c>
      <c r="J260" s="79">
        <f t="shared" si="83"/>
        <v>2.0873125058435402E-2</v>
      </c>
      <c r="K260" s="79">
        <f t="shared" si="83"/>
        <v>5.8747903380984408E-2</v>
      </c>
      <c r="L260" s="79">
        <f t="shared" si="83"/>
        <v>0.12260593802282319</v>
      </c>
      <c r="M260" s="79">
        <f t="shared" si="83"/>
        <v>0.35877173176789345</v>
      </c>
      <c r="N260" s="79">
        <f t="shared" si="83"/>
        <v>9.2926834764190266E-2</v>
      </c>
      <c r="O260" s="79">
        <f t="shared" si="83"/>
        <v>0.17750052865299218</v>
      </c>
      <c r="P260" s="79">
        <f t="shared" si="83"/>
        <v>0.20242007768150583</v>
      </c>
      <c r="Q260" s="79">
        <f t="shared" si="83"/>
        <v>-0.5070509648688768</v>
      </c>
      <c r="R260" s="79">
        <f t="shared" si="83"/>
        <v>0.1511175646942903</v>
      </c>
      <c r="S260" s="79">
        <f t="shared" si="83"/>
        <v>0.15998147967638171</v>
      </c>
      <c r="T260" s="79">
        <f>+T249/T227</f>
        <v>3.942728670121734E-2</v>
      </c>
      <c r="U260" s="79">
        <f>+U249/U227</f>
        <v>4.029498016384303E-2</v>
      </c>
    </row>
  </sheetData>
  <mergeCells count="330">
    <mergeCell ref="P253:Q253"/>
    <mergeCell ref="R253:S253"/>
    <mergeCell ref="D253:E253"/>
    <mergeCell ref="F253:G253"/>
    <mergeCell ref="H253:I253"/>
    <mergeCell ref="J253:K253"/>
    <mergeCell ref="L253:M253"/>
    <mergeCell ref="N253:O253"/>
    <mergeCell ref="P242:Q242"/>
    <mergeCell ref="R242:S242"/>
    <mergeCell ref="C251:U251"/>
    <mergeCell ref="C252:C254"/>
    <mergeCell ref="D252:G252"/>
    <mergeCell ref="H252:K252"/>
    <mergeCell ref="L252:O252"/>
    <mergeCell ref="P252:S252"/>
    <mergeCell ref="T252:T254"/>
    <mergeCell ref="U252:U254"/>
    <mergeCell ref="D242:E242"/>
    <mergeCell ref="F242:G242"/>
    <mergeCell ref="H242:I242"/>
    <mergeCell ref="J242:K242"/>
    <mergeCell ref="L242:M242"/>
    <mergeCell ref="N242:O242"/>
    <mergeCell ref="C240:U240"/>
    <mergeCell ref="C241:C243"/>
    <mergeCell ref="D241:G241"/>
    <mergeCell ref="H241:K241"/>
    <mergeCell ref="L241:O241"/>
    <mergeCell ref="P241:S241"/>
    <mergeCell ref="T241:T243"/>
    <mergeCell ref="U241:U243"/>
    <mergeCell ref="D231:E231"/>
    <mergeCell ref="F231:G231"/>
    <mergeCell ref="H231:I231"/>
    <mergeCell ref="J231:K231"/>
    <mergeCell ref="L231:M231"/>
    <mergeCell ref="N231:O231"/>
    <mergeCell ref="D229:U229"/>
    <mergeCell ref="C230:C232"/>
    <mergeCell ref="D230:G230"/>
    <mergeCell ref="H230:K230"/>
    <mergeCell ref="L230:O230"/>
    <mergeCell ref="P230:S230"/>
    <mergeCell ref="T230:T232"/>
    <mergeCell ref="U230:U232"/>
    <mergeCell ref="D220:E220"/>
    <mergeCell ref="F220:G220"/>
    <mergeCell ref="H220:I220"/>
    <mergeCell ref="J220:K220"/>
    <mergeCell ref="L220:M220"/>
    <mergeCell ref="N220:O220"/>
    <mergeCell ref="P231:Q231"/>
    <mergeCell ref="R231:S231"/>
    <mergeCell ref="J211:U213"/>
    <mergeCell ref="J214:U216"/>
    <mergeCell ref="D218:U218"/>
    <mergeCell ref="C219:C221"/>
    <mergeCell ref="D219:G219"/>
    <mergeCell ref="H219:K219"/>
    <mergeCell ref="L219:O219"/>
    <mergeCell ref="P219:S219"/>
    <mergeCell ref="T219:T221"/>
    <mergeCell ref="U219:U221"/>
    <mergeCell ref="P220:Q220"/>
    <mergeCell ref="R220:S220"/>
    <mergeCell ref="H201:I201"/>
    <mergeCell ref="J201:K201"/>
    <mergeCell ref="L201:M201"/>
    <mergeCell ref="N201:O201"/>
    <mergeCell ref="P201:Q201"/>
    <mergeCell ref="R201:S201"/>
    <mergeCell ref="C199:U199"/>
    <mergeCell ref="C200:C202"/>
    <mergeCell ref="D200:G200"/>
    <mergeCell ref="H200:K200"/>
    <mergeCell ref="L200:O200"/>
    <mergeCell ref="P200:S200"/>
    <mergeCell ref="T200:T202"/>
    <mergeCell ref="U200:U202"/>
    <mergeCell ref="D201:E201"/>
    <mergeCell ref="F201:G201"/>
    <mergeCell ref="H190:I190"/>
    <mergeCell ref="J190:K190"/>
    <mergeCell ref="L190:M190"/>
    <mergeCell ref="N190:O190"/>
    <mergeCell ref="P190:Q190"/>
    <mergeCell ref="R190:S190"/>
    <mergeCell ref="C188:U188"/>
    <mergeCell ref="C189:C191"/>
    <mergeCell ref="D189:G189"/>
    <mergeCell ref="H189:K189"/>
    <mergeCell ref="L189:O189"/>
    <mergeCell ref="P189:S189"/>
    <mergeCell ref="T189:T191"/>
    <mergeCell ref="U189:U191"/>
    <mergeCell ref="D190:E190"/>
    <mergeCell ref="F190:G190"/>
    <mergeCell ref="H179:I179"/>
    <mergeCell ref="J179:K179"/>
    <mergeCell ref="L179:M179"/>
    <mergeCell ref="N179:O179"/>
    <mergeCell ref="P179:Q179"/>
    <mergeCell ref="R179:S179"/>
    <mergeCell ref="D177:U177"/>
    <mergeCell ref="C178:C180"/>
    <mergeCell ref="D178:G178"/>
    <mergeCell ref="H178:K178"/>
    <mergeCell ref="L178:O178"/>
    <mergeCell ref="P178:S178"/>
    <mergeCell ref="T178:T180"/>
    <mergeCell ref="U178:U180"/>
    <mergeCell ref="D179:E179"/>
    <mergeCell ref="F179:G179"/>
    <mergeCell ref="J159:U161"/>
    <mergeCell ref="J162:U164"/>
    <mergeCell ref="D166:U166"/>
    <mergeCell ref="C167:C169"/>
    <mergeCell ref="D167:G167"/>
    <mergeCell ref="H167:K167"/>
    <mergeCell ref="L167:O167"/>
    <mergeCell ref="P167:S167"/>
    <mergeCell ref="D149:E149"/>
    <mergeCell ref="F149:G149"/>
    <mergeCell ref="H149:I149"/>
    <mergeCell ref="J149:K149"/>
    <mergeCell ref="L149:M149"/>
    <mergeCell ref="N149:O149"/>
    <mergeCell ref="T167:T169"/>
    <mergeCell ref="U167:U169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C147:U147"/>
    <mergeCell ref="C148:C150"/>
    <mergeCell ref="D148:G148"/>
    <mergeCell ref="H148:K148"/>
    <mergeCell ref="L148:O148"/>
    <mergeCell ref="P148:S148"/>
    <mergeCell ref="T148:T150"/>
    <mergeCell ref="U148:U150"/>
    <mergeCell ref="D138:E138"/>
    <mergeCell ref="F138:G138"/>
    <mergeCell ref="H138:I138"/>
    <mergeCell ref="J138:K138"/>
    <mergeCell ref="L138:M138"/>
    <mergeCell ref="N138:O138"/>
    <mergeCell ref="P149:Q149"/>
    <mergeCell ref="R149:S149"/>
    <mergeCell ref="C136:U136"/>
    <mergeCell ref="C137:C139"/>
    <mergeCell ref="D137:G137"/>
    <mergeCell ref="H137:K137"/>
    <mergeCell ref="L137:O137"/>
    <mergeCell ref="P137:S137"/>
    <mergeCell ref="T137:T139"/>
    <mergeCell ref="U137:U139"/>
    <mergeCell ref="D127:E127"/>
    <mergeCell ref="F127:G127"/>
    <mergeCell ref="H127:I127"/>
    <mergeCell ref="J127:K127"/>
    <mergeCell ref="L127:M127"/>
    <mergeCell ref="N127:O127"/>
    <mergeCell ref="P138:Q138"/>
    <mergeCell ref="R138:S138"/>
    <mergeCell ref="D125:U125"/>
    <mergeCell ref="C126:C128"/>
    <mergeCell ref="D126:G126"/>
    <mergeCell ref="H126:K126"/>
    <mergeCell ref="L126:O126"/>
    <mergeCell ref="P126:S126"/>
    <mergeCell ref="T126:T128"/>
    <mergeCell ref="U126:U128"/>
    <mergeCell ref="D116:E116"/>
    <mergeCell ref="F116:G116"/>
    <mergeCell ref="H116:I116"/>
    <mergeCell ref="J116:K116"/>
    <mergeCell ref="L116:M116"/>
    <mergeCell ref="N116:O116"/>
    <mergeCell ref="P127:Q127"/>
    <mergeCell ref="R127:S127"/>
    <mergeCell ref="J107:U109"/>
    <mergeCell ref="J110:U112"/>
    <mergeCell ref="D114:U114"/>
    <mergeCell ref="C115:C117"/>
    <mergeCell ref="D115:G115"/>
    <mergeCell ref="H115:K115"/>
    <mergeCell ref="L115:O115"/>
    <mergeCell ref="P115:S115"/>
    <mergeCell ref="T115:T117"/>
    <mergeCell ref="U115:U117"/>
    <mergeCell ref="P116:Q116"/>
    <mergeCell ref="R116:S116"/>
    <mergeCell ref="H97:I97"/>
    <mergeCell ref="J97:K97"/>
    <mergeCell ref="L97:M97"/>
    <mergeCell ref="N97:O97"/>
    <mergeCell ref="P97:Q97"/>
    <mergeCell ref="R97:S97"/>
    <mergeCell ref="C95:U95"/>
    <mergeCell ref="C96:C98"/>
    <mergeCell ref="D96:G96"/>
    <mergeCell ref="H96:K96"/>
    <mergeCell ref="L96:O96"/>
    <mergeCell ref="P96:S96"/>
    <mergeCell ref="T96:T98"/>
    <mergeCell ref="U96:U98"/>
    <mergeCell ref="D97:E97"/>
    <mergeCell ref="F97:G97"/>
    <mergeCell ref="H86:I86"/>
    <mergeCell ref="J86:K86"/>
    <mergeCell ref="L86:M86"/>
    <mergeCell ref="N86:O86"/>
    <mergeCell ref="P86:Q86"/>
    <mergeCell ref="R86:S86"/>
    <mergeCell ref="C84:U84"/>
    <mergeCell ref="C85:C87"/>
    <mergeCell ref="D85:G85"/>
    <mergeCell ref="H85:K85"/>
    <mergeCell ref="L85:O85"/>
    <mergeCell ref="P85:S85"/>
    <mergeCell ref="T85:T87"/>
    <mergeCell ref="U85:U87"/>
    <mergeCell ref="D86:E86"/>
    <mergeCell ref="F86:G86"/>
    <mergeCell ref="H75:I75"/>
    <mergeCell ref="J75:K75"/>
    <mergeCell ref="L75:M75"/>
    <mergeCell ref="N75:O75"/>
    <mergeCell ref="P75:Q75"/>
    <mergeCell ref="R75:S75"/>
    <mergeCell ref="D73:U73"/>
    <mergeCell ref="C74:C76"/>
    <mergeCell ref="D74:G74"/>
    <mergeCell ref="H74:K74"/>
    <mergeCell ref="L74:O74"/>
    <mergeCell ref="P74:S74"/>
    <mergeCell ref="T74:T76"/>
    <mergeCell ref="U74:U76"/>
    <mergeCell ref="D75:E75"/>
    <mergeCell ref="F75:G75"/>
    <mergeCell ref="J55:U57"/>
    <mergeCell ref="J58:U60"/>
    <mergeCell ref="D62:U62"/>
    <mergeCell ref="C63:C65"/>
    <mergeCell ref="D63:G63"/>
    <mergeCell ref="H63:K63"/>
    <mergeCell ref="L63:O63"/>
    <mergeCell ref="P63:S63"/>
    <mergeCell ref="D45:E45"/>
    <mergeCell ref="F45:G45"/>
    <mergeCell ref="H45:I45"/>
    <mergeCell ref="J45:K45"/>
    <mergeCell ref="L45:M45"/>
    <mergeCell ref="N45:O45"/>
    <mergeCell ref="T63:T65"/>
    <mergeCell ref="U63:U65"/>
    <mergeCell ref="D64:E64"/>
    <mergeCell ref="F64:G64"/>
    <mergeCell ref="H64:I64"/>
    <mergeCell ref="J64:K64"/>
    <mergeCell ref="L64:M64"/>
    <mergeCell ref="N64:O64"/>
    <mergeCell ref="P64:Q64"/>
    <mergeCell ref="R64:S64"/>
    <mergeCell ref="C43:U43"/>
    <mergeCell ref="C44:C46"/>
    <mergeCell ref="D44:G44"/>
    <mergeCell ref="H44:K44"/>
    <mergeCell ref="L44:O44"/>
    <mergeCell ref="P44:S44"/>
    <mergeCell ref="T44:T46"/>
    <mergeCell ref="U44:U46"/>
    <mergeCell ref="D34:E34"/>
    <mergeCell ref="F34:G34"/>
    <mergeCell ref="H34:I34"/>
    <mergeCell ref="J34:K34"/>
    <mergeCell ref="L34:M34"/>
    <mergeCell ref="N34:O34"/>
    <mergeCell ref="P45:Q45"/>
    <mergeCell ref="R45:S45"/>
    <mergeCell ref="C32:U32"/>
    <mergeCell ref="C33:C35"/>
    <mergeCell ref="D33:G33"/>
    <mergeCell ref="H33:K33"/>
    <mergeCell ref="L33:O33"/>
    <mergeCell ref="P33:S33"/>
    <mergeCell ref="T33:T35"/>
    <mergeCell ref="U33:U35"/>
    <mergeCell ref="D23:E23"/>
    <mergeCell ref="F23:G23"/>
    <mergeCell ref="H23:I23"/>
    <mergeCell ref="J23:K23"/>
    <mergeCell ref="L23:M23"/>
    <mergeCell ref="N23:O23"/>
    <mergeCell ref="P34:Q34"/>
    <mergeCell ref="R34:S34"/>
    <mergeCell ref="D21:U21"/>
    <mergeCell ref="C22:C24"/>
    <mergeCell ref="D22:G22"/>
    <mergeCell ref="H22:K22"/>
    <mergeCell ref="L22:O22"/>
    <mergeCell ref="P22:S22"/>
    <mergeCell ref="T22:T24"/>
    <mergeCell ref="U22:U24"/>
    <mergeCell ref="D12:E12"/>
    <mergeCell ref="F12:G12"/>
    <mergeCell ref="H12:I12"/>
    <mergeCell ref="J12:K12"/>
    <mergeCell ref="L12:M12"/>
    <mergeCell ref="N12:O12"/>
    <mergeCell ref="P23:Q23"/>
    <mergeCell ref="R23:S23"/>
    <mergeCell ref="J3:U5"/>
    <mergeCell ref="J6:U8"/>
    <mergeCell ref="D10:U10"/>
    <mergeCell ref="C11:C13"/>
    <mergeCell ref="D11:G11"/>
    <mergeCell ref="H11:K11"/>
    <mergeCell ref="L11:O11"/>
    <mergeCell ref="P11:S11"/>
    <mergeCell ref="T11:T13"/>
    <mergeCell ref="U11:U13"/>
    <mergeCell ref="P12:Q12"/>
    <mergeCell ref="R12:S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Y260"/>
  <sheetViews>
    <sheetView topLeftCell="B60" workbookViewId="0">
      <selection activeCell="J211" sqref="J211:U213"/>
    </sheetView>
  </sheetViews>
  <sheetFormatPr baseColWidth="10" defaultRowHeight="13.2" x14ac:dyDescent="0.25"/>
  <cols>
    <col min="1" max="2" width="11.5546875" style="82"/>
    <col min="3" max="3" width="15" style="82" customWidth="1"/>
    <col min="4" max="19" width="8" style="82" customWidth="1"/>
    <col min="20" max="21" width="9.88671875" style="82" customWidth="1"/>
    <col min="22" max="22" width="11.5546875" style="82"/>
    <col min="23" max="24" width="13.109375" style="82" bestFit="1" customWidth="1"/>
    <col min="25" max="25" width="13.5546875" style="82" bestFit="1" customWidth="1"/>
    <col min="26" max="16384" width="11.5546875" style="82"/>
  </cols>
  <sheetData>
    <row r="3" spans="3:24" x14ac:dyDescent="0.25">
      <c r="C3" s="90" t="s">
        <v>19</v>
      </c>
      <c r="D3" s="18"/>
      <c r="E3" s="91"/>
      <c r="F3" s="18"/>
      <c r="G3" s="18"/>
      <c r="H3" s="19">
        <f>+(D41+F41+H41+J41)/(+D19+F19+H19+J19)</f>
        <v>1.4356717419145E-3</v>
      </c>
      <c r="I3" s="16"/>
      <c r="J3" s="428" t="s">
        <v>24</v>
      </c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30"/>
    </row>
    <row r="4" spans="3:24" x14ac:dyDescent="0.25">
      <c r="C4" s="92" t="s">
        <v>20</v>
      </c>
      <c r="D4" s="20"/>
      <c r="E4" s="93"/>
      <c r="F4" s="20"/>
      <c r="G4" s="20"/>
      <c r="H4" s="21">
        <f>+((D41+H41)+2*(F41+J41))/((D19+H19)+2*(F19+J19))</f>
        <v>2.7028164008384651E-2</v>
      </c>
      <c r="I4" s="16"/>
      <c r="J4" s="431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3"/>
    </row>
    <row r="5" spans="3:24" x14ac:dyDescent="0.25">
      <c r="C5" s="94" t="s">
        <v>21</v>
      </c>
      <c r="D5" s="22"/>
      <c r="E5" s="22"/>
      <c r="F5" s="22"/>
      <c r="G5" s="22"/>
      <c r="H5" s="23">
        <f>+(E41+G41+I41+K41+M41++O41+Q41+S41)/(+E19+G19+I19+K19+M19+O19+Q19+S19)</f>
        <v>-0.18263314002390543</v>
      </c>
      <c r="I5" s="16"/>
      <c r="J5" s="431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3"/>
    </row>
    <row r="6" spans="3:24" x14ac:dyDescent="0.25">
      <c r="C6" s="92" t="s">
        <v>18</v>
      </c>
      <c r="D6" s="20"/>
      <c r="E6" s="20"/>
      <c r="F6" s="20"/>
      <c r="G6" s="20"/>
      <c r="H6" s="21">
        <f>+(L41+M41+N41+O41)/+(L19+M19+N19+O19)</f>
        <v>-0.18453608247422681</v>
      </c>
      <c r="I6" s="16"/>
      <c r="J6" s="428" t="s">
        <v>73</v>
      </c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30"/>
    </row>
    <row r="7" spans="3:24" x14ac:dyDescent="0.25">
      <c r="C7" s="92" t="s">
        <v>23</v>
      </c>
      <c r="D7" s="20"/>
      <c r="E7" s="20"/>
      <c r="F7" s="20"/>
      <c r="G7" s="20"/>
      <c r="H7" s="21">
        <f>+(P41+Q41+R41+S41)/(P19+Q19+R19+S19)</f>
        <v>-3.2286654849328945E-2</v>
      </c>
      <c r="I7" s="16"/>
      <c r="J7" s="431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3"/>
    </row>
    <row r="8" spans="3:24" x14ac:dyDescent="0.25">
      <c r="C8" s="95" t="s">
        <v>22</v>
      </c>
      <c r="D8" s="24"/>
      <c r="E8" s="24"/>
      <c r="F8" s="24"/>
      <c r="G8" s="24"/>
      <c r="H8" s="25">
        <f>+U41/U19</f>
        <v>-4.1680831632006143E-2</v>
      </c>
      <c r="I8" s="16"/>
      <c r="J8" s="434"/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6"/>
    </row>
    <row r="9" spans="3:24" ht="13.8" thickBot="1" x14ac:dyDescent="0.3"/>
    <row r="10" spans="3:24" ht="13.8" thickBot="1" x14ac:dyDescent="0.3">
      <c r="C10" s="5">
        <v>2021</v>
      </c>
      <c r="D10" s="437" t="s">
        <v>25</v>
      </c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9"/>
    </row>
    <row r="11" spans="3:24" ht="13.8" thickBot="1" x14ac:dyDescent="0.3">
      <c r="C11" s="415" t="s">
        <v>12</v>
      </c>
      <c r="D11" s="417" t="s">
        <v>0</v>
      </c>
      <c r="E11" s="418"/>
      <c r="F11" s="418"/>
      <c r="G11" s="419"/>
      <c r="H11" s="420" t="s">
        <v>1</v>
      </c>
      <c r="I11" s="421"/>
      <c r="J11" s="421"/>
      <c r="K11" s="422"/>
      <c r="L11" s="420" t="s">
        <v>2</v>
      </c>
      <c r="M11" s="421"/>
      <c r="N11" s="421"/>
      <c r="O11" s="422"/>
      <c r="P11" s="420" t="s">
        <v>3</v>
      </c>
      <c r="Q11" s="421"/>
      <c r="R11" s="421"/>
      <c r="S11" s="422"/>
      <c r="T11" s="423" t="s">
        <v>4</v>
      </c>
      <c r="U11" s="423" t="s">
        <v>5</v>
      </c>
    </row>
    <row r="12" spans="3:24" ht="13.8" thickBot="1" x14ac:dyDescent="0.3">
      <c r="C12" s="415"/>
      <c r="D12" s="426" t="s">
        <v>6</v>
      </c>
      <c r="E12" s="427"/>
      <c r="F12" s="426" t="s">
        <v>7</v>
      </c>
      <c r="G12" s="427"/>
      <c r="H12" s="426" t="s">
        <v>6</v>
      </c>
      <c r="I12" s="427"/>
      <c r="J12" s="426" t="s">
        <v>7</v>
      </c>
      <c r="K12" s="427"/>
      <c r="L12" s="426" t="s">
        <v>6</v>
      </c>
      <c r="M12" s="427"/>
      <c r="N12" s="426" t="s">
        <v>7</v>
      </c>
      <c r="O12" s="427"/>
      <c r="P12" s="426" t="s">
        <v>6</v>
      </c>
      <c r="Q12" s="427"/>
      <c r="R12" s="426" t="s">
        <v>7</v>
      </c>
      <c r="S12" s="427"/>
      <c r="T12" s="424"/>
      <c r="U12" s="424"/>
    </row>
    <row r="13" spans="3:24" ht="13.8" thickBot="1" x14ac:dyDescent="0.3">
      <c r="C13" s="416"/>
      <c r="D13" s="6" t="s">
        <v>8</v>
      </c>
      <c r="E13" s="6" t="s">
        <v>9</v>
      </c>
      <c r="F13" s="6" t="s">
        <v>8</v>
      </c>
      <c r="G13" s="7" t="s">
        <v>9</v>
      </c>
      <c r="H13" s="6" t="s">
        <v>8</v>
      </c>
      <c r="I13" s="6" t="s">
        <v>9</v>
      </c>
      <c r="J13" s="6" t="s">
        <v>8</v>
      </c>
      <c r="K13" s="6" t="s">
        <v>9</v>
      </c>
      <c r="L13" s="6" t="s">
        <v>8</v>
      </c>
      <c r="M13" s="6" t="s">
        <v>9</v>
      </c>
      <c r="N13" s="6" t="s">
        <v>8</v>
      </c>
      <c r="O13" s="6" t="s">
        <v>9</v>
      </c>
      <c r="P13" s="6" t="s">
        <v>8</v>
      </c>
      <c r="Q13" s="6" t="s">
        <v>9</v>
      </c>
      <c r="R13" s="6" t="s">
        <v>8</v>
      </c>
      <c r="S13" s="6" t="s">
        <v>9</v>
      </c>
      <c r="T13" s="425"/>
      <c r="U13" s="425"/>
    </row>
    <row r="14" spans="3:24" x14ac:dyDescent="0.25">
      <c r="C14" s="1" t="s">
        <v>13</v>
      </c>
      <c r="D14" s="96">
        <v>3757</v>
      </c>
      <c r="E14" s="96">
        <v>7134</v>
      </c>
      <c r="F14" s="96">
        <v>16753</v>
      </c>
      <c r="G14" s="96">
        <v>5679</v>
      </c>
      <c r="H14" s="96">
        <v>11078</v>
      </c>
      <c r="I14" s="96">
        <v>627</v>
      </c>
      <c r="J14" s="96">
        <v>10186</v>
      </c>
      <c r="K14" s="96">
        <v>18413</v>
      </c>
      <c r="L14" s="96">
        <v>9854</v>
      </c>
      <c r="M14" s="96">
        <v>8</v>
      </c>
      <c r="N14" s="96">
        <v>16183</v>
      </c>
      <c r="O14" s="96">
        <v>0</v>
      </c>
      <c r="P14" s="96">
        <v>0</v>
      </c>
      <c r="Q14" s="96">
        <v>0</v>
      </c>
      <c r="R14" s="96">
        <v>20</v>
      </c>
      <c r="S14" s="96">
        <v>0</v>
      </c>
      <c r="T14" s="96">
        <f>SUM(D14:S14)</f>
        <v>99692</v>
      </c>
      <c r="U14" s="96">
        <f>D14+E14+H14+I14+L14+M14+P14+Q14+(2*(F14+G14+J14+K14+N14+O14+R14+S14))</f>
        <v>166926</v>
      </c>
      <c r="W14" s="97"/>
      <c r="X14" s="97"/>
    </row>
    <row r="15" spans="3:24" x14ac:dyDescent="0.25">
      <c r="C15" s="2" t="s">
        <v>14</v>
      </c>
      <c r="D15" s="98">
        <v>46456</v>
      </c>
      <c r="E15" s="98">
        <v>630</v>
      </c>
      <c r="F15" s="98">
        <v>121275</v>
      </c>
      <c r="G15" s="98">
        <v>22520</v>
      </c>
      <c r="H15" s="98">
        <v>22322</v>
      </c>
      <c r="I15" s="98">
        <v>9803</v>
      </c>
      <c r="J15" s="98">
        <v>82687</v>
      </c>
      <c r="K15" s="98">
        <v>39559</v>
      </c>
      <c r="L15" s="98">
        <v>2448</v>
      </c>
      <c r="M15" s="98">
        <v>0</v>
      </c>
      <c r="N15" s="98">
        <v>5766</v>
      </c>
      <c r="O15" s="98">
        <v>71</v>
      </c>
      <c r="P15" s="98">
        <v>580</v>
      </c>
      <c r="Q15" s="98">
        <v>4377</v>
      </c>
      <c r="R15" s="98">
        <v>1643</v>
      </c>
      <c r="S15" s="98">
        <v>13597</v>
      </c>
      <c r="T15" s="98">
        <f t="shared" ref="T15:T18" si="0">SUM(D15:S15)</f>
        <v>373734</v>
      </c>
      <c r="U15" s="98">
        <f t="shared" ref="U15:U19" si="1">D15+E15+H15+I15+L15+M15+P15+Q15+(2*(F15+G15+J15+K15+N15+O15+R15+S15))</f>
        <v>660852</v>
      </c>
      <c r="W15" s="99"/>
    </row>
    <row r="16" spans="3:24" x14ac:dyDescent="0.25">
      <c r="C16" s="2" t="s">
        <v>15</v>
      </c>
      <c r="D16" s="98">
        <v>4085</v>
      </c>
      <c r="E16" s="98">
        <v>4720</v>
      </c>
      <c r="F16" s="98">
        <v>7207</v>
      </c>
      <c r="G16" s="98">
        <v>34668</v>
      </c>
      <c r="H16" s="98">
        <v>9630</v>
      </c>
      <c r="I16" s="98">
        <v>365</v>
      </c>
      <c r="J16" s="98">
        <v>57028</v>
      </c>
      <c r="K16" s="98">
        <v>1289</v>
      </c>
      <c r="L16" s="98">
        <v>1055</v>
      </c>
      <c r="M16" s="98">
        <v>1405</v>
      </c>
      <c r="N16" s="98">
        <v>1445</v>
      </c>
      <c r="O16" s="98">
        <v>14145</v>
      </c>
      <c r="P16" s="98">
        <v>189</v>
      </c>
      <c r="Q16" s="98">
        <v>383</v>
      </c>
      <c r="R16" s="98">
        <v>219</v>
      </c>
      <c r="S16" s="98">
        <v>1060</v>
      </c>
      <c r="T16" s="98">
        <f t="shared" si="0"/>
        <v>138893</v>
      </c>
      <c r="U16" s="98">
        <f t="shared" si="1"/>
        <v>255954</v>
      </c>
    </row>
    <row r="17" spans="3:25" x14ac:dyDescent="0.25">
      <c r="C17" s="2" t="s">
        <v>16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8">
        <v>0</v>
      </c>
      <c r="P17" s="98">
        <v>0</v>
      </c>
      <c r="Q17" s="98">
        <v>0</v>
      </c>
      <c r="R17" s="98">
        <v>126</v>
      </c>
      <c r="S17" s="98">
        <v>56</v>
      </c>
      <c r="T17" s="98">
        <f t="shared" si="0"/>
        <v>182</v>
      </c>
      <c r="U17" s="98">
        <f t="shared" si="1"/>
        <v>364</v>
      </c>
    </row>
    <row r="18" spans="3:25" ht="13.8" thickBot="1" x14ac:dyDescent="0.3">
      <c r="C18" s="2" t="s">
        <v>17</v>
      </c>
      <c r="D18" s="98">
        <v>337</v>
      </c>
      <c r="E18" s="98">
        <v>0</v>
      </c>
      <c r="F18" s="98">
        <v>421</v>
      </c>
      <c r="G18" s="98">
        <v>12</v>
      </c>
      <c r="H18" s="98">
        <v>68</v>
      </c>
      <c r="I18" s="98">
        <v>0</v>
      </c>
      <c r="J18" s="98">
        <v>254</v>
      </c>
      <c r="K18" s="98">
        <v>2</v>
      </c>
      <c r="L18" s="98">
        <v>0</v>
      </c>
      <c r="M18" s="98">
        <v>0</v>
      </c>
      <c r="N18" s="98">
        <v>0</v>
      </c>
      <c r="O18" s="98">
        <v>0</v>
      </c>
      <c r="P18" s="98">
        <v>383</v>
      </c>
      <c r="Q18" s="98">
        <v>18</v>
      </c>
      <c r="R18" s="98">
        <v>872</v>
      </c>
      <c r="S18" s="98">
        <v>171</v>
      </c>
      <c r="T18" s="98">
        <f t="shared" si="0"/>
        <v>2538</v>
      </c>
      <c r="U18" s="98">
        <f t="shared" si="1"/>
        <v>4270</v>
      </c>
    </row>
    <row r="19" spans="3:25" ht="13.8" thickBot="1" x14ac:dyDescent="0.3">
      <c r="C19" s="3" t="s">
        <v>10</v>
      </c>
      <c r="D19" s="4">
        <f>SUM(D14:D18)</f>
        <v>54635</v>
      </c>
      <c r="E19" s="4">
        <f t="shared" ref="E19:S19" si="2">SUM(E14:E18)</f>
        <v>12484</v>
      </c>
      <c r="F19" s="4">
        <f t="shared" si="2"/>
        <v>145656</v>
      </c>
      <c r="G19" s="4">
        <f t="shared" si="2"/>
        <v>62879</v>
      </c>
      <c r="H19" s="4">
        <f t="shared" si="2"/>
        <v>43098</v>
      </c>
      <c r="I19" s="4">
        <f t="shared" si="2"/>
        <v>10795</v>
      </c>
      <c r="J19" s="4">
        <f t="shared" si="2"/>
        <v>150155</v>
      </c>
      <c r="K19" s="4">
        <f t="shared" si="2"/>
        <v>59263</v>
      </c>
      <c r="L19" s="4">
        <f t="shared" si="2"/>
        <v>13357</v>
      </c>
      <c r="M19" s="4">
        <f t="shared" si="2"/>
        <v>1413</v>
      </c>
      <c r="N19" s="4">
        <f t="shared" si="2"/>
        <v>23394</v>
      </c>
      <c r="O19" s="4">
        <f t="shared" si="2"/>
        <v>14216</v>
      </c>
      <c r="P19" s="4">
        <f t="shared" si="2"/>
        <v>1152</v>
      </c>
      <c r="Q19" s="4">
        <f t="shared" si="2"/>
        <v>4778</v>
      </c>
      <c r="R19" s="4">
        <f t="shared" si="2"/>
        <v>2880</v>
      </c>
      <c r="S19" s="4">
        <f t="shared" si="2"/>
        <v>14884</v>
      </c>
      <c r="T19" s="4">
        <f>SUM(D19:S19)</f>
        <v>615039</v>
      </c>
      <c r="U19" s="4">
        <f t="shared" si="1"/>
        <v>1088366</v>
      </c>
      <c r="V19" s="100"/>
      <c r="W19" s="101"/>
      <c r="X19" s="101"/>
      <c r="Y19" s="102"/>
    </row>
    <row r="20" spans="3:25" ht="13.8" thickBot="1" x14ac:dyDescent="0.3"/>
    <row r="21" spans="3:25" ht="15.75" customHeight="1" thickBot="1" x14ac:dyDescent="0.3">
      <c r="C21" s="8">
        <v>2022</v>
      </c>
      <c r="D21" s="412" t="s">
        <v>70</v>
      </c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4"/>
    </row>
    <row r="22" spans="3:25" ht="15.75" customHeight="1" thickBot="1" x14ac:dyDescent="0.3">
      <c r="C22" s="415" t="s">
        <v>12</v>
      </c>
      <c r="D22" s="417" t="s">
        <v>0</v>
      </c>
      <c r="E22" s="418"/>
      <c r="F22" s="418"/>
      <c r="G22" s="419"/>
      <c r="H22" s="420" t="s">
        <v>1</v>
      </c>
      <c r="I22" s="421"/>
      <c r="J22" s="421"/>
      <c r="K22" s="422"/>
      <c r="L22" s="420" t="s">
        <v>2</v>
      </c>
      <c r="M22" s="421"/>
      <c r="N22" s="421"/>
      <c r="O22" s="422"/>
      <c r="P22" s="420" t="s">
        <v>3</v>
      </c>
      <c r="Q22" s="421"/>
      <c r="R22" s="421"/>
      <c r="S22" s="422"/>
      <c r="T22" s="423" t="s">
        <v>4</v>
      </c>
      <c r="U22" s="423" t="s">
        <v>5</v>
      </c>
    </row>
    <row r="23" spans="3:25" ht="13.8" thickBot="1" x14ac:dyDescent="0.3">
      <c r="C23" s="415"/>
      <c r="D23" s="410" t="s">
        <v>6</v>
      </c>
      <c r="E23" s="411"/>
      <c r="F23" s="410" t="s">
        <v>7</v>
      </c>
      <c r="G23" s="411"/>
      <c r="H23" s="410" t="s">
        <v>6</v>
      </c>
      <c r="I23" s="411"/>
      <c r="J23" s="410" t="s">
        <v>7</v>
      </c>
      <c r="K23" s="411"/>
      <c r="L23" s="410" t="s">
        <v>6</v>
      </c>
      <c r="M23" s="411"/>
      <c r="N23" s="410" t="s">
        <v>7</v>
      </c>
      <c r="O23" s="411"/>
      <c r="P23" s="410" t="s">
        <v>6</v>
      </c>
      <c r="Q23" s="411"/>
      <c r="R23" s="410" t="s">
        <v>7</v>
      </c>
      <c r="S23" s="411"/>
      <c r="T23" s="424"/>
      <c r="U23" s="424"/>
    </row>
    <row r="24" spans="3:25" ht="13.8" thickBot="1" x14ac:dyDescent="0.3">
      <c r="C24" s="416"/>
      <c r="D24" s="9" t="s">
        <v>8</v>
      </c>
      <c r="E24" s="9" t="s">
        <v>9</v>
      </c>
      <c r="F24" s="9" t="s">
        <v>8</v>
      </c>
      <c r="G24" s="10" t="s">
        <v>9</v>
      </c>
      <c r="H24" s="9" t="s">
        <v>8</v>
      </c>
      <c r="I24" s="9" t="s">
        <v>9</v>
      </c>
      <c r="J24" s="9" t="s">
        <v>8</v>
      </c>
      <c r="K24" s="9" t="s">
        <v>9</v>
      </c>
      <c r="L24" s="9" t="s">
        <v>8</v>
      </c>
      <c r="M24" s="9" t="s">
        <v>9</v>
      </c>
      <c r="N24" s="9" t="s">
        <v>8</v>
      </c>
      <c r="O24" s="9" t="s">
        <v>9</v>
      </c>
      <c r="P24" s="9" t="s">
        <v>8</v>
      </c>
      <c r="Q24" s="9" t="s">
        <v>9</v>
      </c>
      <c r="R24" s="9" t="s">
        <v>8</v>
      </c>
      <c r="S24" s="9" t="s">
        <v>9</v>
      </c>
      <c r="T24" s="425"/>
      <c r="U24" s="425"/>
    </row>
    <row r="25" spans="3:25" x14ac:dyDescent="0.25">
      <c r="C25" s="11" t="s">
        <v>13</v>
      </c>
      <c r="D25" s="103">
        <v>2212</v>
      </c>
      <c r="E25" s="103">
        <v>8676</v>
      </c>
      <c r="F25" s="103">
        <v>12035</v>
      </c>
      <c r="G25" s="103">
        <v>5769</v>
      </c>
      <c r="H25" s="103">
        <v>9490</v>
      </c>
      <c r="I25" s="103">
        <v>1501</v>
      </c>
      <c r="J25" s="103">
        <v>10031</v>
      </c>
      <c r="K25" s="103">
        <v>12676</v>
      </c>
      <c r="L25" s="103">
        <v>6441</v>
      </c>
      <c r="M25" s="103">
        <v>0</v>
      </c>
      <c r="N25" s="103">
        <v>13794</v>
      </c>
      <c r="O25" s="103">
        <v>0</v>
      </c>
      <c r="P25" s="103">
        <v>0</v>
      </c>
      <c r="Q25" s="103">
        <v>0</v>
      </c>
      <c r="R25" s="103">
        <v>0</v>
      </c>
      <c r="S25" s="103">
        <v>0</v>
      </c>
      <c r="T25" s="103">
        <f>SUM(D25:S25)</f>
        <v>82625</v>
      </c>
      <c r="U25" s="103">
        <f>D25+E25+H25+I25+L25+M25+P25+Q25+(2*(F25+G25+J25+K25+N25+O25+R25+S25))</f>
        <v>136930</v>
      </c>
      <c r="W25" s="97"/>
      <c r="X25" s="97"/>
    </row>
    <row r="26" spans="3:25" x14ac:dyDescent="0.25">
      <c r="C26" s="12" t="s">
        <v>14</v>
      </c>
      <c r="D26" s="104">
        <v>36005</v>
      </c>
      <c r="E26" s="104">
        <v>158</v>
      </c>
      <c r="F26" s="104">
        <v>134175</v>
      </c>
      <c r="G26" s="104">
        <v>13705</v>
      </c>
      <c r="H26" s="104">
        <v>20127</v>
      </c>
      <c r="I26" s="104">
        <v>5699</v>
      </c>
      <c r="J26" s="104">
        <v>84334</v>
      </c>
      <c r="K26" s="104">
        <v>42266</v>
      </c>
      <c r="L26" s="104">
        <v>2680</v>
      </c>
      <c r="M26" s="104">
        <v>4</v>
      </c>
      <c r="N26" s="104">
        <v>5304</v>
      </c>
      <c r="O26" s="104">
        <v>864</v>
      </c>
      <c r="P26" s="104">
        <v>1472</v>
      </c>
      <c r="Q26" s="104">
        <v>1749</v>
      </c>
      <c r="R26" s="104">
        <v>3752</v>
      </c>
      <c r="S26" s="104">
        <v>12828</v>
      </c>
      <c r="T26" s="104">
        <f t="shared" ref="T26:T29" si="3">SUM(D26:S26)</f>
        <v>365122</v>
      </c>
      <c r="U26" s="104">
        <f t="shared" ref="U26:U29" si="4">D26+E26+H26+I26+L26+M26+P26+Q26+(2*(F26+G26+J26+K26+N26+O26+R26+S26))</f>
        <v>662350</v>
      </c>
    </row>
    <row r="27" spans="3:25" x14ac:dyDescent="0.25">
      <c r="C27" s="12" t="s">
        <v>15</v>
      </c>
      <c r="D27" s="104">
        <v>6034</v>
      </c>
      <c r="E27" s="104">
        <v>2135</v>
      </c>
      <c r="F27" s="104">
        <v>14704</v>
      </c>
      <c r="G27" s="104">
        <v>21667</v>
      </c>
      <c r="H27" s="104">
        <v>6211</v>
      </c>
      <c r="I27" s="104">
        <v>962</v>
      </c>
      <c r="J27" s="104">
        <v>57821</v>
      </c>
      <c r="K27" s="104">
        <v>3058</v>
      </c>
      <c r="L27" s="104">
        <v>124</v>
      </c>
      <c r="M27" s="104">
        <v>564</v>
      </c>
      <c r="N27" s="104">
        <v>686</v>
      </c>
      <c r="O27" s="104">
        <v>12253</v>
      </c>
      <c r="P27" s="104">
        <v>116</v>
      </c>
      <c r="Q27" s="104">
        <v>175</v>
      </c>
      <c r="R27" s="104">
        <v>242</v>
      </c>
      <c r="S27" s="104">
        <v>891</v>
      </c>
      <c r="T27" s="104">
        <f t="shared" si="3"/>
        <v>127643</v>
      </c>
      <c r="U27" s="104">
        <f t="shared" si="4"/>
        <v>238965</v>
      </c>
      <c r="V27" s="99"/>
    </row>
    <row r="28" spans="3:25" x14ac:dyDescent="0.25">
      <c r="C28" s="12" t="s">
        <v>16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f t="shared" si="3"/>
        <v>0</v>
      </c>
      <c r="U28" s="104">
        <f t="shared" si="4"/>
        <v>0</v>
      </c>
      <c r="V28" s="99"/>
      <c r="W28" s="99"/>
    </row>
    <row r="29" spans="3:25" ht="13.8" thickBot="1" x14ac:dyDescent="0.3">
      <c r="C29" s="12" t="s">
        <v>17</v>
      </c>
      <c r="D29" s="105">
        <v>130</v>
      </c>
      <c r="E29" s="105">
        <v>0</v>
      </c>
      <c r="F29" s="105">
        <v>477</v>
      </c>
      <c r="G29" s="105">
        <v>0</v>
      </c>
      <c r="H29" s="105">
        <v>22</v>
      </c>
      <c r="I29" s="105">
        <v>0</v>
      </c>
      <c r="J29" s="105">
        <v>301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352</v>
      </c>
      <c r="Q29" s="105">
        <v>7</v>
      </c>
      <c r="R29" s="105">
        <v>1244</v>
      </c>
      <c r="S29" s="105">
        <v>101</v>
      </c>
      <c r="T29" s="104">
        <f t="shared" si="3"/>
        <v>2634</v>
      </c>
      <c r="U29" s="104">
        <f t="shared" si="4"/>
        <v>4757</v>
      </c>
      <c r="V29" s="99"/>
    </row>
    <row r="30" spans="3:25" ht="13.8" thickBot="1" x14ac:dyDescent="0.3">
      <c r="C30" s="13" t="s">
        <v>10</v>
      </c>
      <c r="D30" s="14">
        <f>SUM(D25:D29)</f>
        <v>44381</v>
      </c>
      <c r="E30" s="14">
        <f t="shared" ref="E30:S30" si="5">SUM(E25:E29)</f>
        <v>10969</v>
      </c>
      <c r="F30" s="14">
        <f t="shared" si="5"/>
        <v>161391</v>
      </c>
      <c r="G30" s="14">
        <f t="shared" si="5"/>
        <v>41141</v>
      </c>
      <c r="H30" s="14">
        <f t="shared" si="5"/>
        <v>35850</v>
      </c>
      <c r="I30" s="14">
        <f t="shared" si="5"/>
        <v>8162</v>
      </c>
      <c r="J30" s="14">
        <f t="shared" si="5"/>
        <v>152487</v>
      </c>
      <c r="K30" s="14">
        <f t="shared" si="5"/>
        <v>58000</v>
      </c>
      <c r="L30" s="14">
        <f t="shared" si="5"/>
        <v>9245</v>
      </c>
      <c r="M30" s="14">
        <f t="shared" si="5"/>
        <v>568</v>
      </c>
      <c r="N30" s="14">
        <f t="shared" si="5"/>
        <v>19784</v>
      </c>
      <c r="O30" s="14">
        <f t="shared" si="5"/>
        <v>13117</v>
      </c>
      <c r="P30" s="14">
        <f t="shared" si="5"/>
        <v>1940</v>
      </c>
      <c r="Q30" s="14">
        <f t="shared" si="5"/>
        <v>1931</v>
      </c>
      <c r="R30" s="14">
        <f t="shared" si="5"/>
        <v>5238</v>
      </c>
      <c r="S30" s="14">
        <f t="shared" si="5"/>
        <v>13820</v>
      </c>
      <c r="T30" s="14">
        <f>SUM(D30:S30)</f>
        <v>578024</v>
      </c>
      <c r="U30" s="14">
        <f t="shared" ref="U30" si="6">D30+E30+H30+I30+L30+M30+P30+Q30+(2*(F30+G30+J30+K30+N30+O30+R30+S30))</f>
        <v>1043002</v>
      </c>
      <c r="V30" s="99"/>
    </row>
    <row r="31" spans="3:25" ht="13.8" thickBot="1" x14ac:dyDescent="0.3"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</row>
    <row r="32" spans="3:25" ht="15.75" customHeight="1" thickBot="1" x14ac:dyDescent="0.3">
      <c r="C32" s="412" t="s">
        <v>71</v>
      </c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4"/>
    </row>
    <row r="33" spans="3:22" ht="13.8" thickBot="1" x14ac:dyDescent="0.3">
      <c r="C33" s="415" t="s">
        <v>12</v>
      </c>
      <c r="D33" s="417" t="s">
        <v>0</v>
      </c>
      <c r="E33" s="418"/>
      <c r="F33" s="418"/>
      <c r="G33" s="419"/>
      <c r="H33" s="420" t="s">
        <v>1</v>
      </c>
      <c r="I33" s="421"/>
      <c r="J33" s="421"/>
      <c r="K33" s="422"/>
      <c r="L33" s="420" t="s">
        <v>2</v>
      </c>
      <c r="M33" s="421"/>
      <c r="N33" s="421"/>
      <c r="O33" s="422"/>
      <c r="P33" s="420" t="s">
        <v>3</v>
      </c>
      <c r="Q33" s="421"/>
      <c r="R33" s="421"/>
      <c r="S33" s="422"/>
      <c r="T33" s="423" t="s">
        <v>4</v>
      </c>
      <c r="U33" s="423" t="s">
        <v>5</v>
      </c>
      <c r="V33" s="100"/>
    </row>
    <row r="34" spans="3:22" ht="13.8" thickBot="1" x14ac:dyDescent="0.3">
      <c r="C34" s="415"/>
      <c r="D34" s="410" t="s">
        <v>6</v>
      </c>
      <c r="E34" s="411"/>
      <c r="F34" s="410" t="s">
        <v>7</v>
      </c>
      <c r="G34" s="411"/>
      <c r="H34" s="410" t="s">
        <v>6</v>
      </c>
      <c r="I34" s="411"/>
      <c r="J34" s="410" t="s">
        <v>7</v>
      </c>
      <c r="K34" s="411"/>
      <c r="L34" s="410" t="s">
        <v>6</v>
      </c>
      <c r="M34" s="411"/>
      <c r="N34" s="410" t="s">
        <v>7</v>
      </c>
      <c r="O34" s="411"/>
      <c r="P34" s="410" t="s">
        <v>6</v>
      </c>
      <c r="Q34" s="411"/>
      <c r="R34" s="410" t="s">
        <v>7</v>
      </c>
      <c r="S34" s="411"/>
      <c r="T34" s="424"/>
      <c r="U34" s="424"/>
      <c r="V34" s="100"/>
    </row>
    <row r="35" spans="3:22" ht="13.8" thickBot="1" x14ac:dyDescent="0.3">
      <c r="C35" s="416"/>
      <c r="D35" s="9" t="s">
        <v>8</v>
      </c>
      <c r="E35" s="9" t="s">
        <v>9</v>
      </c>
      <c r="F35" s="9" t="s">
        <v>8</v>
      </c>
      <c r="G35" s="10" t="s">
        <v>9</v>
      </c>
      <c r="H35" s="9" t="s">
        <v>8</v>
      </c>
      <c r="I35" s="9" t="s">
        <v>9</v>
      </c>
      <c r="J35" s="9" t="s">
        <v>8</v>
      </c>
      <c r="K35" s="9" t="s">
        <v>9</v>
      </c>
      <c r="L35" s="9" t="s">
        <v>8</v>
      </c>
      <c r="M35" s="9" t="s">
        <v>9</v>
      </c>
      <c r="N35" s="9" t="s">
        <v>8</v>
      </c>
      <c r="O35" s="9" t="s">
        <v>9</v>
      </c>
      <c r="P35" s="9" t="s">
        <v>8</v>
      </c>
      <c r="Q35" s="9" t="s">
        <v>9</v>
      </c>
      <c r="R35" s="9" t="s">
        <v>8</v>
      </c>
      <c r="S35" s="9" t="s">
        <v>9</v>
      </c>
      <c r="T35" s="425"/>
      <c r="U35" s="425"/>
    </row>
    <row r="36" spans="3:22" x14ac:dyDescent="0.25">
      <c r="C36" s="11" t="s">
        <v>13</v>
      </c>
      <c r="D36" s="103">
        <f>D25-D14</f>
        <v>-1545</v>
      </c>
      <c r="E36" s="103">
        <f t="shared" ref="E36:S36" si="7">E25-E14</f>
        <v>1542</v>
      </c>
      <c r="F36" s="103">
        <f t="shared" si="7"/>
        <v>-4718</v>
      </c>
      <c r="G36" s="103">
        <f t="shared" si="7"/>
        <v>90</v>
      </c>
      <c r="H36" s="103">
        <f t="shared" si="7"/>
        <v>-1588</v>
      </c>
      <c r="I36" s="103">
        <f t="shared" si="7"/>
        <v>874</v>
      </c>
      <c r="J36" s="103">
        <f t="shared" si="7"/>
        <v>-155</v>
      </c>
      <c r="K36" s="103">
        <f t="shared" si="7"/>
        <v>-5737</v>
      </c>
      <c r="L36" s="103">
        <f t="shared" si="7"/>
        <v>-3413</v>
      </c>
      <c r="M36" s="103">
        <f t="shared" si="7"/>
        <v>-8</v>
      </c>
      <c r="N36" s="103">
        <f t="shared" si="7"/>
        <v>-2389</v>
      </c>
      <c r="O36" s="103">
        <f t="shared" si="7"/>
        <v>0</v>
      </c>
      <c r="P36" s="103">
        <f t="shared" si="7"/>
        <v>0</v>
      </c>
      <c r="Q36" s="103">
        <f t="shared" si="7"/>
        <v>0</v>
      </c>
      <c r="R36" s="103">
        <f t="shared" si="7"/>
        <v>-20</v>
      </c>
      <c r="S36" s="103">
        <f t="shared" si="7"/>
        <v>0</v>
      </c>
      <c r="T36" s="103">
        <f>SUM(D36:S36)</f>
        <v>-17067</v>
      </c>
      <c r="U36" s="103">
        <f>D36+E36+H36+I36+L36+M36+P36+Q36+(2*(F36+G36+J36+K36+N36+O36+R36+S36))</f>
        <v>-29996</v>
      </c>
      <c r="V36" s="100"/>
    </row>
    <row r="37" spans="3:22" x14ac:dyDescent="0.25">
      <c r="C37" s="12" t="s">
        <v>14</v>
      </c>
      <c r="D37" s="104">
        <f t="shared" ref="D37:S37" si="8">D26-D15</f>
        <v>-10451</v>
      </c>
      <c r="E37" s="104">
        <f t="shared" si="8"/>
        <v>-472</v>
      </c>
      <c r="F37" s="104">
        <f t="shared" si="8"/>
        <v>12900</v>
      </c>
      <c r="G37" s="104">
        <f t="shared" si="8"/>
        <v>-8815</v>
      </c>
      <c r="H37" s="104">
        <f t="shared" si="8"/>
        <v>-2195</v>
      </c>
      <c r="I37" s="104">
        <f t="shared" si="8"/>
        <v>-4104</v>
      </c>
      <c r="J37" s="104">
        <f t="shared" si="8"/>
        <v>1647</v>
      </c>
      <c r="K37" s="104">
        <f t="shared" si="8"/>
        <v>2707</v>
      </c>
      <c r="L37" s="104">
        <f t="shared" si="8"/>
        <v>232</v>
      </c>
      <c r="M37" s="104">
        <f t="shared" si="8"/>
        <v>4</v>
      </c>
      <c r="N37" s="104">
        <f t="shared" si="8"/>
        <v>-462</v>
      </c>
      <c r="O37" s="104">
        <f t="shared" si="8"/>
        <v>793</v>
      </c>
      <c r="P37" s="104">
        <f t="shared" si="8"/>
        <v>892</v>
      </c>
      <c r="Q37" s="104">
        <f t="shared" si="8"/>
        <v>-2628</v>
      </c>
      <c r="R37" s="104">
        <f t="shared" si="8"/>
        <v>2109</v>
      </c>
      <c r="S37" s="104">
        <f t="shared" si="8"/>
        <v>-769</v>
      </c>
      <c r="T37" s="104">
        <f t="shared" ref="T37:T40" si="9">SUM(D37:S37)</f>
        <v>-8612</v>
      </c>
      <c r="U37" s="104">
        <f t="shared" ref="U37:U40" si="10">D37+E37+H37+I37+L37+M37+P37+Q37+(2*(F37+G37+J37+K37+N37+O37+R37+S37))</f>
        <v>1498</v>
      </c>
      <c r="V37" s="100"/>
    </row>
    <row r="38" spans="3:22" x14ac:dyDescent="0.25">
      <c r="C38" s="12" t="s">
        <v>15</v>
      </c>
      <c r="D38" s="104">
        <f t="shared" ref="D38:S38" si="11">D27-D16</f>
        <v>1949</v>
      </c>
      <c r="E38" s="104">
        <f t="shared" si="11"/>
        <v>-2585</v>
      </c>
      <c r="F38" s="104">
        <f t="shared" si="11"/>
        <v>7497</v>
      </c>
      <c r="G38" s="104">
        <f t="shared" si="11"/>
        <v>-13001</v>
      </c>
      <c r="H38" s="104">
        <f t="shared" si="11"/>
        <v>-3419</v>
      </c>
      <c r="I38" s="104">
        <f t="shared" si="11"/>
        <v>597</v>
      </c>
      <c r="J38" s="104">
        <f t="shared" si="11"/>
        <v>793</v>
      </c>
      <c r="K38" s="104">
        <f t="shared" si="11"/>
        <v>1769</v>
      </c>
      <c r="L38" s="104">
        <f t="shared" si="11"/>
        <v>-931</v>
      </c>
      <c r="M38" s="104">
        <f t="shared" si="11"/>
        <v>-841</v>
      </c>
      <c r="N38" s="104">
        <f t="shared" si="11"/>
        <v>-759</v>
      </c>
      <c r="O38" s="104">
        <f t="shared" si="11"/>
        <v>-1892</v>
      </c>
      <c r="P38" s="104">
        <f t="shared" si="11"/>
        <v>-73</v>
      </c>
      <c r="Q38" s="104">
        <f t="shared" si="11"/>
        <v>-208</v>
      </c>
      <c r="R38" s="104">
        <f t="shared" si="11"/>
        <v>23</v>
      </c>
      <c r="S38" s="104">
        <f t="shared" si="11"/>
        <v>-169</v>
      </c>
      <c r="T38" s="104">
        <f t="shared" si="9"/>
        <v>-11250</v>
      </c>
      <c r="U38" s="104">
        <f t="shared" si="10"/>
        <v>-16989</v>
      </c>
      <c r="V38" s="100"/>
    </row>
    <row r="39" spans="3:22" x14ac:dyDescent="0.25">
      <c r="C39" s="12" t="s">
        <v>16</v>
      </c>
      <c r="D39" s="104">
        <f t="shared" ref="D39:S39" si="12">D28-D17</f>
        <v>0</v>
      </c>
      <c r="E39" s="104">
        <f t="shared" si="12"/>
        <v>0</v>
      </c>
      <c r="F39" s="104">
        <f t="shared" si="12"/>
        <v>0</v>
      </c>
      <c r="G39" s="104">
        <f t="shared" si="12"/>
        <v>0</v>
      </c>
      <c r="H39" s="104">
        <f t="shared" si="12"/>
        <v>0</v>
      </c>
      <c r="I39" s="104">
        <f t="shared" si="12"/>
        <v>0</v>
      </c>
      <c r="J39" s="104">
        <f t="shared" si="12"/>
        <v>0</v>
      </c>
      <c r="K39" s="104">
        <f t="shared" si="12"/>
        <v>0</v>
      </c>
      <c r="L39" s="104">
        <f t="shared" si="12"/>
        <v>0</v>
      </c>
      <c r="M39" s="104">
        <f t="shared" si="12"/>
        <v>0</v>
      </c>
      <c r="N39" s="104">
        <f t="shared" si="12"/>
        <v>0</v>
      </c>
      <c r="O39" s="104">
        <f t="shared" si="12"/>
        <v>0</v>
      </c>
      <c r="P39" s="104">
        <f t="shared" si="12"/>
        <v>0</v>
      </c>
      <c r="Q39" s="104">
        <f t="shared" si="12"/>
        <v>0</v>
      </c>
      <c r="R39" s="104">
        <f t="shared" si="12"/>
        <v>-126</v>
      </c>
      <c r="S39" s="104">
        <f t="shared" si="12"/>
        <v>-56</v>
      </c>
      <c r="T39" s="104">
        <f t="shared" si="9"/>
        <v>-182</v>
      </c>
      <c r="U39" s="104">
        <f t="shared" si="10"/>
        <v>-364</v>
      </c>
      <c r="V39" s="100"/>
    </row>
    <row r="40" spans="3:22" ht="13.8" thickBot="1" x14ac:dyDescent="0.3">
      <c r="C40" s="12" t="s">
        <v>17</v>
      </c>
      <c r="D40" s="105">
        <f t="shared" ref="D40:S40" si="13">D29-D18</f>
        <v>-207</v>
      </c>
      <c r="E40" s="105">
        <f t="shared" si="13"/>
        <v>0</v>
      </c>
      <c r="F40" s="105">
        <f t="shared" si="13"/>
        <v>56</v>
      </c>
      <c r="G40" s="105">
        <f t="shared" si="13"/>
        <v>-12</v>
      </c>
      <c r="H40" s="105">
        <f t="shared" si="13"/>
        <v>-46</v>
      </c>
      <c r="I40" s="105">
        <f t="shared" si="13"/>
        <v>0</v>
      </c>
      <c r="J40" s="105">
        <f t="shared" si="13"/>
        <v>47</v>
      </c>
      <c r="K40" s="105">
        <f t="shared" si="13"/>
        <v>-2</v>
      </c>
      <c r="L40" s="105">
        <f t="shared" si="13"/>
        <v>0</v>
      </c>
      <c r="M40" s="105">
        <f t="shared" si="13"/>
        <v>0</v>
      </c>
      <c r="N40" s="105">
        <f t="shared" si="13"/>
        <v>0</v>
      </c>
      <c r="O40" s="105">
        <f t="shared" si="13"/>
        <v>0</v>
      </c>
      <c r="P40" s="105">
        <f t="shared" si="13"/>
        <v>-31</v>
      </c>
      <c r="Q40" s="105">
        <f t="shared" si="13"/>
        <v>-11</v>
      </c>
      <c r="R40" s="105">
        <f t="shared" si="13"/>
        <v>372</v>
      </c>
      <c r="S40" s="105">
        <f t="shared" si="13"/>
        <v>-70</v>
      </c>
      <c r="T40" s="104">
        <f t="shared" si="9"/>
        <v>96</v>
      </c>
      <c r="U40" s="104">
        <f t="shared" si="10"/>
        <v>487</v>
      </c>
      <c r="V40" s="100"/>
    </row>
    <row r="41" spans="3:22" ht="13.8" thickBot="1" x14ac:dyDescent="0.3">
      <c r="C41" s="13" t="s">
        <v>10</v>
      </c>
      <c r="D41" s="14">
        <f>D30-D19</f>
        <v>-10254</v>
      </c>
      <c r="E41" s="14">
        <f t="shared" ref="E41:U41" si="14">E30-E19</f>
        <v>-1515</v>
      </c>
      <c r="F41" s="14">
        <f t="shared" si="14"/>
        <v>15735</v>
      </c>
      <c r="G41" s="14">
        <f t="shared" si="14"/>
        <v>-21738</v>
      </c>
      <c r="H41" s="14">
        <f t="shared" si="14"/>
        <v>-7248</v>
      </c>
      <c r="I41" s="14">
        <f t="shared" si="14"/>
        <v>-2633</v>
      </c>
      <c r="J41" s="14">
        <f t="shared" si="14"/>
        <v>2332</v>
      </c>
      <c r="K41" s="14">
        <f t="shared" si="14"/>
        <v>-1263</v>
      </c>
      <c r="L41" s="14">
        <f t="shared" si="14"/>
        <v>-4112</v>
      </c>
      <c r="M41" s="14">
        <f t="shared" si="14"/>
        <v>-845</v>
      </c>
      <c r="N41" s="14">
        <f t="shared" si="14"/>
        <v>-3610</v>
      </c>
      <c r="O41" s="14">
        <f t="shared" si="14"/>
        <v>-1099</v>
      </c>
      <c r="P41" s="14">
        <f t="shared" si="14"/>
        <v>788</v>
      </c>
      <c r="Q41" s="14">
        <f t="shared" si="14"/>
        <v>-2847</v>
      </c>
      <c r="R41" s="14">
        <f t="shared" si="14"/>
        <v>2358</v>
      </c>
      <c r="S41" s="14">
        <f t="shared" si="14"/>
        <v>-1064</v>
      </c>
      <c r="T41" s="14">
        <f t="shared" si="14"/>
        <v>-37015</v>
      </c>
      <c r="U41" s="14">
        <f t="shared" si="14"/>
        <v>-45364</v>
      </c>
    </row>
    <row r="42" spans="3:22" ht="13.8" thickBot="1" x14ac:dyDescent="0.3"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3:22" ht="13.8" thickBot="1" x14ac:dyDescent="0.3">
      <c r="C43" s="412" t="s">
        <v>72</v>
      </c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4"/>
    </row>
    <row r="44" spans="3:22" ht="13.8" thickBot="1" x14ac:dyDescent="0.3">
      <c r="C44" s="415" t="s">
        <v>12</v>
      </c>
      <c r="D44" s="417" t="s">
        <v>0</v>
      </c>
      <c r="E44" s="418"/>
      <c r="F44" s="418"/>
      <c r="G44" s="419"/>
      <c r="H44" s="420" t="s">
        <v>1</v>
      </c>
      <c r="I44" s="421"/>
      <c r="J44" s="421"/>
      <c r="K44" s="422"/>
      <c r="L44" s="420" t="s">
        <v>2</v>
      </c>
      <c r="M44" s="421"/>
      <c r="N44" s="421"/>
      <c r="O44" s="422"/>
      <c r="P44" s="420" t="s">
        <v>3</v>
      </c>
      <c r="Q44" s="421"/>
      <c r="R44" s="421"/>
      <c r="S44" s="422"/>
      <c r="T44" s="423" t="s">
        <v>4</v>
      </c>
      <c r="U44" s="423" t="s">
        <v>5</v>
      </c>
    </row>
    <row r="45" spans="3:22" ht="13.8" thickBot="1" x14ac:dyDescent="0.3">
      <c r="C45" s="415"/>
      <c r="D45" s="410" t="s">
        <v>6</v>
      </c>
      <c r="E45" s="411"/>
      <c r="F45" s="410" t="s">
        <v>7</v>
      </c>
      <c r="G45" s="411"/>
      <c r="H45" s="410" t="s">
        <v>6</v>
      </c>
      <c r="I45" s="411"/>
      <c r="J45" s="410" t="s">
        <v>7</v>
      </c>
      <c r="K45" s="411"/>
      <c r="L45" s="410" t="s">
        <v>6</v>
      </c>
      <c r="M45" s="411"/>
      <c r="N45" s="410" t="s">
        <v>7</v>
      </c>
      <c r="O45" s="411"/>
      <c r="P45" s="410" t="s">
        <v>6</v>
      </c>
      <c r="Q45" s="411"/>
      <c r="R45" s="410" t="s">
        <v>7</v>
      </c>
      <c r="S45" s="411"/>
      <c r="T45" s="424"/>
      <c r="U45" s="424"/>
    </row>
    <row r="46" spans="3:22" ht="13.8" thickBot="1" x14ac:dyDescent="0.3">
      <c r="C46" s="416"/>
      <c r="D46" s="9" t="s">
        <v>8</v>
      </c>
      <c r="E46" s="9" t="s">
        <v>9</v>
      </c>
      <c r="F46" s="9" t="s">
        <v>8</v>
      </c>
      <c r="G46" s="10" t="s">
        <v>9</v>
      </c>
      <c r="H46" s="9" t="s">
        <v>8</v>
      </c>
      <c r="I46" s="9" t="s">
        <v>9</v>
      </c>
      <c r="J46" s="9" t="s">
        <v>8</v>
      </c>
      <c r="K46" s="9" t="s">
        <v>9</v>
      </c>
      <c r="L46" s="9" t="s">
        <v>8</v>
      </c>
      <c r="M46" s="9" t="s">
        <v>9</v>
      </c>
      <c r="N46" s="9" t="s">
        <v>8</v>
      </c>
      <c r="O46" s="9" t="s">
        <v>9</v>
      </c>
      <c r="P46" s="9" t="s">
        <v>8</v>
      </c>
      <c r="Q46" s="9" t="s">
        <v>9</v>
      </c>
      <c r="R46" s="9" t="s">
        <v>8</v>
      </c>
      <c r="S46" s="9" t="s">
        <v>9</v>
      </c>
      <c r="T46" s="425"/>
      <c r="U46" s="425"/>
    </row>
    <row r="47" spans="3:22" x14ac:dyDescent="0.25">
      <c r="C47" s="11" t="s">
        <v>13</v>
      </c>
      <c r="D47" s="107">
        <f>+D36/D14</f>
        <v>-0.4112323662496673</v>
      </c>
      <c r="E47" s="107">
        <f t="shared" ref="E47:R47" si="15">+E36/E14</f>
        <v>0.21614802354920101</v>
      </c>
      <c r="F47" s="107">
        <f t="shared" si="15"/>
        <v>-0.28162120217274517</v>
      </c>
      <c r="G47" s="107">
        <f t="shared" si="15"/>
        <v>1.5847860538827259E-2</v>
      </c>
      <c r="H47" s="107">
        <f t="shared" si="15"/>
        <v>-0.14334717458024915</v>
      </c>
      <c r="I47" s="107">
        <f t="shared" si="15"/>
        <v>1.393939393939394</v>
      </c>
      <c r="J47" s="107">
        <f t="shared" si="15"/>
        <v>-1.5216964461024936E-2</v>
      </c>
      <c r="K47" s="107">
        <f t="shared" si="15"/>
        <v>-0.31157334491935046</v>
      </c>
      <c r="L47" s="107">
        <f t="shared" si="15"/>
        <v>-0.34635680941749541</v>
      </c>
      <c r="M47" s="107"/>
      <c r="N47" s="107">
        <f t="shared" si="15"/>
        <v>-0.14762404992893777</v>
      </c>
      <c r="O47" s="107"/>
      <c r="P47" s="107"/>
      <c r="Q47" s="107"/>
      <c r="R47" s="107">
        <f t="shared" si="15"/>
        <v>-1</v>
      </c>
      <c r="S47" s="107"/>
      <c r="T47" s="107">
        <f>+T36/T14</f>
        <v>-0.17119728764594952</v>
      </c>
      <c r="U47" s="107">
        <f>+U36/U14</f>
        <v>-0.17969639241340474</v>
      </c>
    </row>
    <row r="48" spans="3:22" x14ac:dyDescent="0.25">
      <c r="C48" s="12" t="s">
        <v>14</v>
      </c>
      <c r="D48" s="108">
        <f t="shared" ref="D48:S48" si="16">+D37/D15</f>
        <v>-0.22496555880833477</v>
      </c>
      <c r="E48" s="108">
        <f t="shared" si="16"/>
        <v>-0.74920634920634921</v>
      </c>
      <c r="F48" s="108">
        <f t="shared" si="16"/>
        <v>0.10636982065553494</v>
      </c>
      <c r="G48" s="108">
        <f t="shared" si="16"/>
        <v>-0.39142984014209592</v>
      </c>
      <c r="H48" s="108">
        <f t="shared" si="16"/>
        <v>-9.8333482662843835E-2</v>
      </c>
      <c r="I48" s="108">
        <f t="shared" si="16"/>
        <v>-0.418647352851168</v>
      </c>
      <c r="J48" s="108">
        <f t="shared" si="16"/>
        <v>1.9918487791309395E-2</v>
      </c>
      <c r="K48" s="108">
        <f t="shared" si="16"/>
        <v>6.8429434515533766E-2</v>
      </c>
      <c r="L48" s="108">
        <f t="shared" si="16"/>
        <v>9.4771241830065356E-2</v>
      </c>
      <c r="M48" s="108" t="e">
        <f t="shared" si="16"/>
        <v>#DIV/0!</v>
      </c>
      <c r="N48" s="108">
        <f t="shared" si="16"/>
        <v>-8.0124869927159212E-2</v>
      </c>
      <c r="O48" s="108">
        <f t="shared" si="16"/>
        <v>11.169014084507042</v>
      </c>
      <c r="P48" s="108">
        <f t="shared" si="16"/>
        <v>1.5379310344827586</v>
      </c>
      <c r="Q48" s="108">
        <f t="shared" si="16"/>
        <v>-0.6004112405757368</v>
      </c>
      <c r="R48" s="108">
        <f t="shared" si="16"/>
        <v>1.2836275106512478</v>
      </c>
      <c r="S48" s="108">
        <f t="shared" si="16"/>
        <v>-5.6556593366183718E-2</v>
      </c>
      <c r="T48" s="108">
        <f t="shared" ref="T48:U48" si="17">+T37/T15</f>
        <v>-2.3043126929848501E-2</v>
      </c>
      <c r="U48" s="108">
        <f t="shared" si="17"/>
        <v>2.2667707746969064E-3</v>
      </c>
    </row>
    <row r="49" spans="3:21" x14ac:dyDescent="0.25">
      <c r="C49" s="12" t="s">
        <v>15</v>
      </c>
      <c r="D49" s="108">
        <f t="shared" ref="D49:S49" si="18">+D38/D16</f>
        <v>0.47711138310893514</v>
      </c>
      <c r="E49" s="108">
        <f t="shared" si="18"/>
        <v>-0.54766949152542377</v>
      </c>
      <c r="F49" s="108">
        <f t="shared" si="18"/>
        <v>1.0402386568613848</v>
      </c>
      <c r="G49" s="108">
        <f t="shared" si="18"/>
        <v>-0.37501442252221068</v>
      </c>
      <c r="H49" s="108">
        <f t="shared" si="18"/>
        <v>-0.3550363447559709</v>
      </c>
      <c r="I49" s="108">
        <f t="shared" si="18"/>
        <v>1.6356164383561644</v>
      </c>
      <c r="J49" s="108">
        <f t="shared" si="18"/>
        <v>1.3905449954408362E-2</v>
      </c>
      <c r="K49" s="108">
        <f t="shared" si="18"/>
        <v>1.3723816912335143</v>
      </c>
      <c r="L49" s="108">
        <f t="shared" si="18"/>
        <v>-0.88246445497630333</v>
      </c>
      <c r="M49" s="108">
        <f t="shared" si="18"/>
        <v>-0.59857651245551602</v>
      </c>
      <c r="N49" s="108">
        <f t="shared" si="18"/>
        <v>-0.52525951557093431</v>
      </c>
      <c r="O49" s="108">
        <f t="shared" si="18"/>
        <v>-0.13375751148815837</v>
      </c>
      <c r="P49" s="108">
        <f t="shared" si="18"/>
        <v>-0.38624338624338622</v>
      </c>
      <c r="Q49" s="108">
        <f t="shared" si="18"/>
        <v>-0.54308093994778073</v>
      </c>
      <c r="R49" s="108">
        <f t="shared" si="18"/>
        <v>0.1050228310502283</v>
      </c>
      <c r="S49" s="108">
        <f t="shared" si="18"/>
        <v>-0.15943396226415094</v>
      </c>
      <c r="T49" s="108">
        <f t="shared" ref="T49:U49" si="19">+T38/T16</f>
        <v>-8.0997602470966865E-2</v>
      </c>
      <c r="U49" s="108">
        <f t="shared" si="19"/>
        <v>-6.6375208045195616E-2</v>
      </c>
    </row>
    <row r="50" spans="3:21" x14ac:dyDescent="0.25">
      <c r="C50" s="12" t="s">
        <v>16</v>
      </c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 t="e">
        <f t="shared" ref="P50:S50" si="20">+P39/P17</f>
        <v>#DIV/0!</v>
      </c>
      <c r="Q50" s="108" t="e">
        <f t="shared" si="20"/>
        <v>#DIV/0!</v>
      </c>
      <c r="R50" s="108">
        <f t="shared" si="20"/>
        <v>-1</v>
      </c>
      <c r="S50" s="108">
        <f t="shared" si="20"/>
        <v>-1</v>
      </c>
      <c r="T50" s="108">
        <f t="shared" ref="T50:U50" si="21">+T39/T17</f>
        <v>-1</v>
      </c>
      <c r="U50" s="108">
        <f t="shared" si="21"/>
        <v>-1</v>
      </c>
    </row>
    <row r="51" spans="3:21" ht="13.8" thickBot="1" x14ac:dyDescent="0.3">
      <c r="C51" s="12" t="s">
        <v>17</v>
      </c>
      <c r="D51" s="109">
        <f t="shared" ref="D51:S51" si="22">+D40/D18</f>
        <v>-0.6142433234421365</v>
      </c>
      <c r="E51" s="109" t="e">
        <f t="shared" si="22"/>
        <v>#DIV/0!</v>
      </c>
      <c r="F51" s="109">
        <f t="shared" si="22"/>
        <v>0.1330166270783848</v>
      </c>
      <c r="G51" s="109">
        <f t="shared" si="22"/>
        <v>-1</v>
      </c>
      <c r="H51" s="109">
        <f t="shared" si="22"/>
        <v>-0.67647058823529416</v>
      </c>
      <c r="I51" s="109"/>
      <c r="J51" s="109">
        <f t="shared" si="22"/>
        <v>0.18503937007874016</v>
      </c>
      <c r="K51" s="109"/>
      <c r="L51" s="109"/>
      <c r="M51" s="109"/>
      <c r="N51" s="109"/>
      <c r="O51" s="109"/>
      <c r="P51" s="109">
        <f t="shared" si="22"/>
        <v>-8.0939947780678853E-2</v>
      </c>
      <c r="Q51" s="109">
        <f t="shared" si="22"/>
        <v>-0.61111111111111116</v>
      </c>
      <c r="R51" s="109">
        <f t="shared" si="22"/>
        <v>0.42660550458715596</v>
      </c>
      <c r="S51" s="109">
        <f t="shared" si="22"/>
        <v>-0.40935672514619881</v>
      </c>
      <c r="T51" s="109">
        <f t="shared" ref="T51:U51" si="23">+T40/T18</f>
        <v>3.7825059101654845E-2</v>
      </c>
      <c r="U51" s="109">
        <f t="shared" si="23"/>
        <v>0.11405152224824355</v>
      </c>
    </row>
    <row r="52" spans="3:21" ht="13.8" thickBot="1" x14ac:dyDescent="0.3">
      <c r="C52" s="13" t="s">
        <v>10</v>
      </c>
      <c r="D52" s="17">
        <f>+D41/D19</f>
        <v>-0.18768188889905738</v>
      </c>
      <c r="E52" s="17">
        <f t="shared" ref="E52:S52" si="24">+E41/E19</f>
        <v>-0.12135533482858059</v>
      </c>
      <c r="F52" s="17">
        <f t="shared" si="24"/>
        <v>0.108028505519855</v>
      </c>
      <c r="G52" s="17">
        <f t="shared" si="24"/>
        <v>-0.34571160482832108</v>
      </c>
      <c r="H52" s="17">
        <f t="shared" si="24"/>
        <v>-0.16817485730196297</v>
      </c>
      <c r="I52" s="17">
        <f t="shared" si="24"/>
        <v>-0.24390921723019918</v>
      </c>
      <c r="J52" s="17">
        <f t="shared" si="24"/>
        <v>1.5530618361026939E-2</v>
      </c>
      <c r="K52" s="17">
        <f t="shared" si="24"/>
        <v>-2.1311779693906824E-2</v>
      </c>
      <c r="L52" s="17">
        <f t="shared" si="24"/>
        <v>-0.30785355993112223</v>
      </c>
      <c r="M52" s="17">
        <f t="shared" si="24"/>
        <v>-0.59801840056617128</v>
      </c>
      <c r="N52" s="17">
        <f t="shared" si="24"/>
        <v>-0.15431307172779346</v>
      </c>
      <c r="O52" s="17">
        <f t="shared" si="24"/>
        <v>-7.7307259425998878E-2</v>
      </c>
      <c r="P52" s="17">
        <f t="shared" si="24"/>
        <v>0.68402777777777779</v>
      </c>
      <c r="Q52" s="17">
        <f t="shared" si="24"/>
        <v>-0.59585600669736294</v>
      </c>
      <c r="R52" s="17">
        <f t="shared" si="24"/>
        <v>0.81874999999999998</v>
      </c>
      <c r="S52" s="17">
        <f t="shared" si="24"/>
        <v>-7.1486159634506857E-2</v>
      </c>
      <c r="T52" s="17">
        <f>+T41/T19</f>
        <v>-6.0183175375870472E-2</v>
      </c>
      <c r="U52" s="17">
        <f>+U41/U19</f>
        <v>-4.1680831632006143E-2</v>
      </c>
    </row>
    <row r="53" spans="3:21" x14ac:dyDescent="0.25"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3:21" x14ac:dyDescent="0.25"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3:21" x14ac:dyDescent="0.25">
      <c r="C55" s="110" t="s">
        <v>19</v>
      </c>
      <c r="D55" s="111"/>
      <c r="E55" s="111"/>
      <c r="F55" s="111"/>
      <c r="G55" s="111"/>
      <c r="H55" s="26">
        <f>+(D93+F93+H93+J93)/(+D71+F71+H71+J71)</f>
        <v>-6.8751258521991777E-3</v>
      </c>
      <c r="I55" s="106"/>
      <c r="J55" s="401" t="s">
        <v>30</v>
      </c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3"/>
    </row>
    <row r="56" spans="3:21" x14ac:dyDescent="0.25">
      <c r="C56" s="112" t="s">
        <v>20</v>
      </c>
      <c r="D56" s="113"/>
      <c r="E56" s="113"/>
      <c r="F56" s="113"/>
      <c r="G56" s="113"/>
      <c r="H56" s="27">
        <f>+((D93+H93)+2*(F93+J93))/((D71+H71)+2*(F71+J71))</f>
        <v>1.0811244764975849E-2</v>
      </c>
      <c r="I56" s="106"/>
      <c r="J56" s="404"/>
      <c r="K56" s="405"/>
      <c r="L56" s="405"/>
      <c r="M56" s="405"/>
      <c r="N56" s="405"/>
      <c r="O56" s="405"/>
      <c r="P56" s="405"/>
      <c r="Q56" s="405"/>
      <c r="R56" s="405"/>
      <c r="S56" s="405"/>
      <c r="T56" s="405"/>
      <c r="U56" s="406"/>
    </row>
    <row r="57" spans="3:21" x14ac:dyDescent="0.25">
      <c r="C57" s="114" t="s">
        <v>21</v>
      </c>
      <c r="D57" s="115"/>
      <c r="E57" s="115"/>
      <c r="F57" s="115"/>
      <c r="G57" s="115"/>
      <c r="H57" s="28">
        <f>+(E93+G93+I93+K93+M93+O93+Q93+S93)/(+E71+G71+I71+K71+M71+O71+Q71+S71)</f>
        <v>0.12499833858340975</v>
      </c>
      <c r="I57" s="106"/>
      <c r="J57" s="404"/>
      <c r="K57" s="405"/>
      <c r="L57" s="405"/>
      <c r="M57" s="405"/>
      <c r="N57" s="405"/>
      <c r="O57" s="405"/>
      <c r="P57" s="405"/>
      <c r="Q57" s="405"/>
      <c r="R57" s="405"/>
      <c r="S57" s="405"/>
      <c r="T57" s="405"/>
      <c r="U57" s="406"/>
    </row>
    <row r="58" spans="3:21" x14ac:dyDescent="0.25">
      <c r="C58" s="112" t="s">
        <v>18</v>
      </c>
      <c r="D58" s="113"/>
      <c r="E58" s="113"/>
      <c r="F58" s="113"/>
      <c r="G58" s="113"/>
      <c r="H58" s="27">
        <f>+(L93+M93+N93+O93)/+(L71+M71+N71+O71)</f>
        <v>4.682371982196646E-2</v>
      </c>
      <c r="I58" s="106"/>
      <c r="J58" s="401" t="s">
        <v>73</v>
      </c>
      <c r="K58" s="402"/>
      <c r="L58" s="402"/>
      <c r="M58" s="402"/>
      <c r="N58" s="402"/>
      <c r="O58" s="402"/>
      <c r="P58" s="402"/>
      <c r="Q58" s="402"/>
      <c r="R58" s="402"/>
      <c r="S58" s="402"/>
      <c r="T58" s="402"/>
      <c r="U58" s="403"/>
    </row>
    <row r="59" spans="3:21" x14ac:dyDescent="0.25">
      <c r="C59" s="112" t="s">
        <v>23</v>
      </c>
      <c r="D59" s="29"/>
      <c r="E59" s="29"/>
      <c r="F59" s="29"/>
      <c r="G59" s="29"/>
      <c r="H59" s="27">
        <f>+(P93+Q93+R93+S93)/(P71+Q71+R71+S71)</f>
        <v>0.3579454253611557</v>
      </c>
      <c r="I59" s="106"/>
      <c r="J59" s="404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06"/>
    </row>
    <row r="60" spans="3:21" x14ac:dyDescent="0.25">
      <c r="C60" s="116" t="s">
        <v>22</v>
      </c>
      <c r="D60" s="117"/>
      <c r="E60" s="117"/>
      <c r="F60" s="117"/>
      <c r="G60" s="117"/>
      <c r="H60" s="30">
        <f>+U93/U71</f>
        <v>4.8494285793732446E-2</v>
      </c>
      <c r="I60" s="106"/>
      <c r="J60" s="407"/>
      <c r="K60" s="408"/>
      <c r="L60" s="408"/>
      <c r="M60" s="408"/>
      <c r="N60" s="408"/>
      <c r="O60" s="408"/>
      <c r="P60" s="408"/>
      <c r="Q60" s="408"/>
      <c r="R60" s="408"/>
      <c r="S60" s="408"/>
      <c r="T60" s="408"/>
      <c r="U60" s="409"/>
    </row>
    <row r="61" spans="3:21" ht="13.8" thickBot="1" x14ac:dyDescent="0.3"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</row>
    <row r="62" spans="3:21" ht="13.8" thickBot="1" x14ac:dyDescent="0.3">
      <c r="C62" s="31">
        <v>2021</v>
      </c>
      <c r="D62" s="387" t="s">
        <v>50</v>
      </c>
      <c r="E62" s="388"/>
      <c r="F62" s="388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9"/>
    </row>
    <row r="63" spans="3:21" ht="13.8" thickBot="1" x14ac:dyDescent="0.3">
      <c r="C63" s="390" t="s">
        <v>12</v>
      </c>
      <c r="D63" s="392" t="s">
        <v>0</v>
      </c>
      <c r="E63" s="393"/>
      <c r="F63" s="393"/>
      <c r="G63" s="394"/>
      <c r="H63" s="395" t="s">
        <v>1</v>
      </c>
      <c r="I63" s="396"/>
      <c r="J63" s="396"/>
      <c r="K63" s="397"/>
      <c r="L63" s="395" t="s">
        <v>2</v>
      </c>
      <c r="M63" s="396"/>
      <c r="N63" s="396"/>
      <c r="O63" s="397"/>
      <c r="P63" s="395" t="s">
        <v>3</v>
      </c>
      <c r="Q63" s="396"/>
      <c r="R63" s="396"/>
      <c r="S63" s="397"/>
      <c r="T63" s="398" t="s">
        <v>4</v>
      </c>
      <c r="U63" s="398" t="s">
        <v>5</v>
      </c>
    </row>
    <row r="64" spans="3:21" ht="13.8" thickBot="1" x14ac:dyDescent="0.3">
      <c r="C64" s="390"/>
      <c r="D64" s="385" t="s">
        <v>6</v>
      </c>
      <c r="E64" s="386"/>
      <c r="F64" s="385" t="s">
        <v>7</v>
      </c>
      <c r="G64" s="386"/>
      <c r="H64" s="385" t="s">
        <v>6</v>
      </c>
      <c r="I64" s="386"/>
      <c r="J64" s="385" t="s">
        <v>7</v>
      </c>
      <c r="K64" s="386"/>
      <c r="L64" s="385" t="s">
        <v>6</v>
      </c>
      <c r="M64" s="386"/>
      <c r="N64" s="385" t="s">
        <v>7</v>
      </c>
      <c r="O64" s="386"/>
      <c r="P64" s="385" t="s">
        <v>6</v>
      </c>
      <c r="Q64" s="386"/>
      <c r="R64" s="385" t="s">
        <v>7</v>
      </c>
      <c r="S64" s="386"/>
      <c r="T64" s="399"/>
      <c r="U64" s="399"/>
    </row>
    <row r="65" spans="3:23" ht="13.8" thickBot="1" x14ac:dyDescent="0.3">
      <c r="C65" s="391"/>
      <c r="D65" s="32" t="s">
        <v>8</v>
      </c>
      <c r="E65" s="32" t="s">
        <v>9</v>
      </c>
      <c r="F65" s="32" t="s">
        <v>8</v>
      </c>
      <c r="G65" s="33" t="s">
        <v>9</v>
      </c>
      <c r="H65" s="32" t="s">
        <v>8</v>
      </c>
      <c r="I65" s="32" t="s">
        <v>9</v>
      </c>
      <c r="J65" s="32" t="s">
        <v>8</v>
      </c>
      <c r="K65" s="32" t="s">
        <v>9</v>
      </c>
      <c r="L65" s="32" t="s">
        <v>8</v>
      </c>
      <c r="M65" s="32" t="s">
        <v>9</v>
      </c>
      <c r="N65" s="32" t="s">
        <v>8</v>
      </c>
      <c r="O65" s="32" t="s">
        <v>9</v>
      </c>
      <c r="P65" s="32" t="s">
        <v>8</v>
      </c>
      <c r="Q65" s="32" t="s">
        <v>9</v>
      </c>
      <c r="R65" s="32" t="s">
        <v>8</v>
      </c>
      <c r="S65" s="32" t="s">
        <v>9</v>
      </c>
      <c r="T65" s="400"/>
      <c r="U65" s="400"/>
    </row>
    <row r="66" spans="3:23" x14ac:dyDescent="0.25">
      <c r="C66" s="34" t="s">
        <v>13</v>
      </c>
      <c r="D66" s="103">
        <v>3215</v>
      </c>
      <c r="E66" s="103">
        <v>8098</v>
      </c>
      <c r="F66" s="103">
        <v>15383</v>
      </c>
      <c r="G66" s="103">
        <v>5854</v>
      </c>
      <c r="H66" s="103">
        <v>10106</v>
      </c>
      <c r="I66" s="103">
        <v>702</v>
      </c>
      <c r="J66" s="103">
        <v>10960</v>
      </c>
      <c r="K66" s="103">
        <v>14421</v>
      </c>
      <c r="L66" s="103">
        <v>8324</v>
      </c>
      <c r="M66" s="103">
        <v>0</v>
      </c>
      <c r="N66" s="103">
        <v>15439</v>
      </c>
      <c r="O66" s="103">
        <v>0</v>
      </c>
      <c r="P66" s="103">
        <v>34</v>
      </c>
      <c r="Q66" s="103">
        <v>0</v>
      </c>
      <c r="R66" s="103">
        <v>29</v>
      </c>
      <c r="S66" s="103">
        <v>0</v>
      </c>
      <c r="T66" s="103">
        <f>SUM(D66:S66)</f>
        <v>92565</v>
      </c>
      <c r="U66" s="103">
        <f>D66+E66+H66+I66+L66+M66+P66+Q66+(2*(F66+G66+J66+K66+N66+O66+R66+S66))</f>
        <v>154651</v>
      </c>
    </row>
    <row r="67" spans="3:23" x14ac:dyDescent="0.25">
      <c r="C67" s="35" t="s">
        <v>14</v>
      </c>
      <c r="D67" s="104">
        <v>41403</v>
      </c>
      <c r="E67" s="104">
        <v>111</v>
      </c>
      <c r="F67" s="104">
        <v>115025</v>
      </c>
      <c r="G67" s="104">
        <v>16202</v>
      </c>
      <c r="H67" s="104">
        <v>24922</v>
      </c>
      <c r="I67" s="104">
        <v>14267</v>
      </c>
      <c r="J67" s="104">
        <v>81900</v>
      </c>
      <c r="K67" s="104">
        <v>39624</v>
      </c>
      <c r="L67" s="104">
        <v>2909</v>
      </c>
      <c r="M67" s="104">
        <v>0</v>
      </c>
      <c r="N67" s="104">
        <v>5856</v>
      </c>
      <c r="O67" s="104">
        <v>168</v>
      </c>
      <c r="P67" s="104">
        <v>480</v>
      </c>
      <c r="Q67" s="104">
        <v>1426</v>
      </c>
      <c r="R67" s="104">
        <v>1862</v>
      </c>
      <c r="S67" s="104">
        <v>5523</v>
      </c>
      <c r="T67" s="104">
        <f t="shared" ref="T67:T70" si="25">SUM(D67:S67)</f>
        <v>351678</v>
      </c>
      <c r="U67" s="104">
        <f t="shared" ref="U67:U71" si="26">D67+E67+H67+I67+L67+M67+P67+Q67+(2*(F67+G67+J67+K67+N67+O67+R67+S67))</f>
        <v>617838</v>
      </c>
    </row>
    <row r="68" spans="3:23" x14ac:dyDescent="0.25">
      <c r="C68" s="35" t="s">
        <v>15</v>
      </c>
      <c r="D68" s="104">
        <v>3833</v>
      </c>
      <c r="E68" s="104">
        <v>2018</v>
      </c>
      <c r="F68" s="104">
        <v>7621</v>
      </c>
      <c r="G68" s="104">
        <v>26059</v>
      </c>
      <c r="H68" s="104">
        <v>8452</v>
      </c>
      <c r="I68" s="104">
        <v>599</v>
      </c>
      <c r="J68" s="104">
        <v>58643</v>
      </c>
      <c r="K68" s="104">
        <v>2460</v>
      </c>
      <c r="L68" s="104">
        <v>95</v>
      </c>
      <c r="M68" s="104">
        <v>698</v>
      </c>
      <c r="N68" s="104">
        <v>174</v>
      </c>
      <c r="O68" s="104">
        <v>10823</v>
      </c>
      <c r="P68" s="104">
        <v>125</v>
      </c>
      <c r="Q68" s="104">
        <v>204</v>
      </c>
      <c r="R68" s="104">
        <v>182</v>
      </c>
      <c r="S68" s="104">
        <v>1061</v>
      </c>
      <c r="T68" s="104">
        <f t="shared" si="25"/>
        <v>123047</v>
      </c>
      <c r="U68" s="104">
        <f t="shared" si="26"/>
        <v>230070</v>
      </c>
    </row>
    <row r="69" spans="3:23" x14ac:dyDescent="0.25">
      <c r="C69" s="35" t="s">
        <v>16</v>
      </c>
      <c r="D69" s="104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>
        <v>0</v>
      </c>
      <c r="Q69" s="104">
        <v>0</v>
      </c>
      <c r="R69" s="104">
        <v>0</v>
      </c>
      <c r="S69" s="104">
        <v>0</v>
      </c>
      <c r="T69" s="104">
        <f t="shared" si="25"/>
        <v>0</v>
      </c>
      <c r="U69" s="104">
        <f t="shared" si="26"/>
        <v>0</v>
      </c>
    </row>
    <row r="70" spans="3:23" ht="13.8" thickBot="1" x14ac:dyDescent="0.3">
      <c r="C70" s="35" t="s">
        <v>17</v>
      </c>
      <c r="D70" s="104">
        <v>218</v>
      </c>
      <c r="E70" s="104">
        <v>0</v>
      </c>
      <c r="F70" s="104">
        <v>374</v>
      </c>
      <c r="G70" s="104">
        <v>7</v>
      </c>
      <c r="H70" s="104">
        <v>4</v>
      </c>
      <c r="I70" s="104">
        <v>0</v>
      </c>
      <c r="J70" s="104">
        <v>334</v>
      </c>
      <c r="K70" s="104">
        <v>0</v>
      </c>
      <c r="L70" s="104">
        <v>0</v>
      </c>
      <c r="M70" s="104">
        <v>0</v>
      </c>
      <c r="N70" s="104">
        <v>0</v>
      </c>
      <c r="O70" s="104">
        <v>0</v>
      </c>
      <c r="P70" s="104">
        <v>306</v>
      </c>
      <c r="Q70" s="104">
        <v>9</v>
      </c>
      <c r="R70" s="104">
        <v>1079</v>
      </c>
      <c r="S70" s="104">
        <v>140</v>
      </c>
      <c r="T70" s="104">
        <f t="shared" si="25"/>
        <v>2471</v>
      </c>
      <c r="U70" s="104">
        <f t="shared" si="26"/>
        <v>4405</v>
      </c>
    </row>
    <row r="71" spans="3:23" ht="13.8" thickBot="1" x14ac:dyDescent="0.3">
      <c r="C71" s="36" t="s">
        <v>10</v>
      </c>
      <c r="D71" s="37">
        <f>SUM(D66:D70)</f>
        <v>48669</v>
      </c>
      <c r="E71" s="37">
        <f t="shared" ref="E71:S71" si="27">SUM(E66:E70)</f>
        <v>10227</v>
      </c>
      <c r="F71" s="37">
        <f t="shared" si="27"/>
        <v>138403</v>
      </c>
      <c r="G71" s="37">
        <f t="shared" si="27"/>
        <v>48122</v>
      </c>
      <c r="H71" s="37">
        <f t="shared" si="27"/>
        <v>43484</v>
      </c>
      <c r="I71" s="37">
        <f t="shared" si="27"/>
        <v>15568</v>
      </c>
      <c r="J71" s="37">
        <f t="shared" si="27"/>
        <v>151837</v>
      </c>
      <c r="K71" s="37">
        <f t="shared" si="27"/>
        <v>56505</v>
      </c>
      <c r="L71" s="37">
        <f t="shared" si="27"/>
        <v>11328</v>
      </c>
      <c r="M71" s="37">
        <f t="shared" si="27"/>
        <v>698</v>
      </c>
      <c r="N71" s="37">
        <f t="shared" si="27"/>
        <v>21469</v>
      </c>
      <c r="O71" s="37">
        <f t="shared" si="27"/>
        <v>10991</v>
      </c>
      <c r="P71" s="37">
        <f t="shared" si="27"/>
        <v>945</v>
      </c>
      <c r="Q71" s="37">
        <f t="shared" si="27"/>
        <v>1639</v>
      </c>
      <c r="R71" s="37">
        <f t="shared" si="27"/>
        <v>3152</v>
      </c>
      <c r="S71" s="37">
        <f t="shared" si="27"/>
        <v>6724</v>
      </c>
      <c r="T71" s="37">
        <f>SUM(D71:S71)</f>
        <v>569761</v>
      </c>
      <c r="U71" s="37">
        <f t="shared" si="26"/>
        <v>1006964</v>
      </c>
    </row>
    <row r="72" spans="3:23" ht="13.8" thickBot="1" x14ac:dyDescent="0.3"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</row>
    <row r="73" spans="3:23" ht="13.8" thickBot="1" x14ac:dyDescent="0.3">
      <c r="C73" s="31">
        <v>2022</v>
      </c>
      <c r="D73" s="387" t="s">
        <v>74</v>
      </c>
      <c r="E73" s="388"/>
      <c r="F73" s="388"/>
      <c r="G73" s="388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9"/>
    </row>
    <row r="74" spans="3:23" ht="13.8" thickBot="1" x14ac:dyDescent="0.3">
      <c r="C74" s="390" t="s">
        <v>12</v>
      </c>
      <c r="D74" s="392" t="s">
        <v>0</v>
      </c>
      <c r="E74" s="393"/>
      <c r="F74" s="393"/>
      <c r="G74" s="394"/>
      <c r="H74" s="395" t="s">
        <v>1</v>
      </c>
      <c r="I74" s="396"/>
      <c r="J74" s="396"/>
      <c r="K74" s="397"/>
      <c r="L74" s="395" t="s">
        <v>2</v>
      </c>
      <c r="M74" s="396"/>
      <c r="N74" s="396"/>
      <c r="O74" s="397"/>
      <c r="P74" s="395" t="s">
        <v>3</v>
      </c>
      <c r="Q74" s="396"/>
      <c r="R74" s="396"/>
      <c r="S74" s="397"/>
      <c r="T74" s="398" t="s">
        <v>4</v>
      </c>
      <c r="U74" s="398" t="s">
        <v>5</v>
      </c>
    </row>
    <row r="75" spans="3:23" ht="13.8" thickBot="1" x14ac:dyDescent="0.3">
      <c r="C75" s="390"/>
      <c r="D75" s="385" t="s">
        <v>6</v>
      </c>
      <c r="E75" s="386"/>
      <c r="F75" s="385" t="s">
        <v>7</v>
      </c>
      <c r="G75" s="386"/>
      <c r="H75" s="385" t="s">
        <v>6</v>
      </c>
      <c r="I75" s="386"/>
      <c r="J75" s="385" t="s">
        <v>7</v>
      </c>
      <c r="K75" s="386"/>
      <c r="L75" s="385" t="s">
        <v>6</v>
      </c>
      <c r="M75" s="386"/>
      <c r="N75" s="385" t="s">
        <v>7</v>
      </c>
      <c r="O75" s="386"/>
      <c r="P75" s="385" t="s">
        <v>6</v>
      </c>
      <c r="Q75" s="386"/>
      <c r="R75" s="385" t="s">
        <v>7</v>
      </c>
      <c r="S75" s="386"/>
      <c r="T75" s="399"/>
      <c r="U75" s="399"/>
      <c r="W75" s="82">
        <v>1</v>
      </c>
    </row>
    <row r="76" spans="3:23" ht="13.8" thickBot="1" x14ac:dyDescent="0.3">
      <c r="C76" s="391"/>
      <c r="D76" s="32" t="s">
        <v>8</v>
      </c>
      <c r="E76" s="32" t="s">
        <v>9</v>
      </c>
      <c r="F76" s="32" t="s">
        <v>8</v>
      </c>
      <c r="G76" s="33" t="s">
        <v>9</v>
      </c>
      <c r="H76" s="32" t="s">
        <v>8</v>
      </c>
      <c r="I76" s="32" t="s">
        <v>9</v>
      </c>
      <c r="J76" s="32" t="s">
        <v>8</v>
      </c>
      <c r="K76" s="32" t="s">
        <v>9</v>
      </c>
      <c r="L76" s="32" t="s">
        <v>8</v>
      </c>
      <c r="M76" s="32" t="s">
        <v>9</v>
      </c>
      <c r="N76" s="32" t="s">
        <v>8</v>
      </c>
      <c r="O76" s="32" t="s">
        <v>9</v>
      </c>
      <c r="P76" s="32" t="s">
        <v>8</v>
      </c>
      <c r="Q76" s="32" t="s">
        <v>9</v>
      </c>
      <c r="R76" s="32" t="s">
        <v>8</v>
      </c>
      <c r="S76" s="32" t="s">
        <v>9</v>
      </c>
      <c r="T76" s="400"/>
      <c r="U76" s="400"/>
    </row>
    <row r="77" spans="3:23" x14ac:dyDescent="0.25">
      <c r="C77" s="34" t="s">
        <v>13</v>
      </c>
      <c r="D77" s="103">
        <v>2580</v>
      </c>
      <c r="E77" s="103">
        <v>7715</v>
      </c>
      <c r="F77" s="103">
        <v>14413</v>
      </c>
      <c r="G77" s="103">
        <v>8085</v>
      </c>
      <c r="H77" s="103">
        <v>8928</v>
      </c>
      <c r="I77" s="103">
        <v>1272</v>
      </c>
      <c r="J77" s="103">
        <v>11845</v>
      </c>
      <c r="K77" s="103">
        <v>13520</v>
      </c>
      <c r="L77" s="103">
        <v>7170</v>
      </c>
      <c r="M77" s="103">
        <v>0</v>
      </c>
      <c r="N77" s="103">
        <v>15637</v>
      </c>
      <c r="O77" s="103">
        <v>0</v>
      </c>
      <c r="P77" s="103">
        <v>0</v>
      </c>
      <c r="Q77" s="103">
        <v>0</v>
      </c>
      <c r="R77" s="103">
        <v>29</v>
      </c>
      <c r="S77" s="103">
        <v>0</v>
      </c>
      <c r="T77" s="103">
        <f>SUM(D77:S77)</f>
        <v>91194</v>
      </c>
      <c r="U77" s="103">
        <f>D77+E77+H77+I77+L77+M77+P77+Q77+(2*(F77+G77+J77+K77+N77+O77+R77+S77))</f>
        <v>154723</v>
      </c>
    </row>
    <row r="78" spans="3:23" x14ac:dyDescent="0.25">
      <c r="C78" s="35" t="s">
        <v>14</v>
      </c>
      <c r="D78" s="104">
        <v>33291</v>
      </c>
      <c r="E78" s="104">
        <v>163</v>
      </c>
      <c r="F78" s="104">
        <v>116193</v>
      </c>
      <c r="G78" s="104">
        <v>15006</v>
      </c>
      <c r="H78" s="104">
        <v>24882</v>
      </c>
      <c r="I78" s="104">
        <v>14663</v>
      </c>
      <c r="J78" s="104">
        <v>89427</v>
      </c>
      <c r="K78" s="104">
        <v>49257</v>
      </c>
      <c r="L78" s="104">
        <v>3014</v>
      </c>
      <c r="M78" s="104">
        <v>149</v>
      </c>
      <c r="N78" s="104">
        <v>6493</v>
      </c>
      <c r="O78" s="104">
        <v>29</v>
      </c>
      <c r="P78" s="104">
        <v>990</v>
      </c>
      <c r="Q78" s="104">
        <v>911</v>
      </c>
      <c r="R78" s="104">
        <v>2543</v>
      </c>
      <c r="S78" s="104">
        <v>9029</v>
      </c>
      <c r="T78" s="104">
        <f t="shared" ref="T78:T81" si="28">SUM(D78:S78)</f>
        <v>366040</v>
      </c>
      <c r="U78" s="104">
        <f t="shared" ref="U78:U82" si="29">D78+E78+H78+I78+L78+M78+P78+Q78+(2*(F78+G78+J78+K78+N78+O78+R78+S78))</f>
        <v>654017</v>
      </c>
    </row>
    <row r="79" spans="3:23" x14ac:dyDescent="0.25">
      <c r="C79" s="35" t="s">
        <v>15</v>
      </c>
      <c r="D79" s="104">
        <v>3229</v>
      </c>
      <c r="E79" s="104">
        <v>1734</v>
      </c>
      <c r="F79" s="104">
        <v>7334</v>
      </c>
      <c r="G79" s="104">
        <v>30072</v>
      </c>
      <c r="H79" s="104">
        <v>6535</v>
      </c>
      <c r="I79" s="104">
        <v>646</v>
      </c>
      <c r="J79" s="104">
        <v>59947</v>
      </c>
      <c r="K79" s="104">
        <v>2419</v>
      </c>
      <c r="L79" s="104">
        <v>102</v>
      </c>
      <c r="M79" s="104">
        <v>905</v>
      </c>
      <c r="N79" s="104">
        <v>577</v>
      </c>
      <c r="O79" s="104">
        <v>12493</v>
      </c>
      <c r="P79" s="104">
        <v>169</v>
      </c>
      <c r="Q79" s="104">
        <v>194</v>
      </c>
      <c r="R79" s="104">
        <v>462</v>
      </c>
      <c r="S79" s="104">
        <v>711</v>
      </c>
      <c r="T79" s="104">
        <f t="shared" si="28"/>
        <v>127529</v>
      </c>
      <c r="U79" s="104">
        <f t="shared" si="29"/>
        <v>241544</v>
      </c>
    </row>
    <row r="80" spans="3:23" x14ac:dyDescent="0.25">
      <c r="C80" s="35" t="s">
        <v>16</v>
      </c>
      <c r="D80" s="104">
        <v>0</v>
      </c>
      <c r="E80" s="104">
        <v>0</v>
      </c>
      <c r="F80" s="104">
        <v>0</v>
      </c>
      <c r="G80" s="104">
        <v>0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  <c r="O80" s="104">
        <v>0</v>
      </c>
      <c r="P80" s="104">
        <v>0</v>
      </c>
      <c r="Q80" s="104">
        <v>0</v>
      </c>
      <c r="R80" s="104">
        <v>0</v>
      </c>
      <c r="S80" s="104">
        <v>0</v>
      </c>
      <c r="T80" s="104">
        <f t="shared" si="28"/>
        <v>0</v>
      </c>
      <c r="U80" s="104">
        <f t="shared" si="29"/>
        <v>0</v>
      </c>
    </row>
    <row r="81" spans="3:21" ht="13.8" thickBot="1" x14ac:dyDescent="0.3">
      <c r="C81" s="35" t="s">
        <v>17</v>
      </c>
      <c r="D81" s="105">
        <v>172</v>
      </c>
      <c r="E81" s="105">
        <v>0</v>
      </c>
      <c r="F81" s="105">
        <v>538</v>
      </c>
      <c r="G81" s="105">
        <v>7</v>
      </c>
      <c r="H81" s="105">
        <v>6</v>
      </c>
      <c r="I81" s="105">
        <v>0</v>
      </c>
      <c r="J81" s="105">
        <v>444</v>
      </c>
      <c r="K81" s="105">
        <v>5</v>
      </c>
      <c r="L81" s="105">
        <v>0</v>
      </c>
      <c r="M81" s="105">
        <v>0</v>
      </c>
      <c r="N81" s="105">
        <v>0</v>
      </c>
      <c r="O81" s="105">
        <v>0</v>
      </c>
      <c r="P81" s="105">
        <v>378</v>
      </c>
      <c r="Q81" s="105">
        <v>40</v>
      </c>
      <c r="R81" s="105">
        <v>1206</v>
      </c>
      <c r="S81" s="105">
        <v>258</v>
      </c>
      <c r="T81" s="104">
        <f t="shared" si="28"/>
        <v>3054</v>
      </c>
      <c r="U81" s="104">
        <f t="shared" si="29"/>
        <v>5512</v>
      </c>
    </row>
    <row r="82" spans="3:21" ht="13.8" thickBot="1" x14ac:dyDescent="0.3">
      <c r="C82" s="36" t="s">
        <v>10</v>
      </c>
      <c r="D82" s="37">
        <f>SUM(D77:D81)</f>
        <v>39272</v>
      </c>
      <c r="E82" s="37">
        <f t="shared" ref="E82:S82" si="30">SUM(E77:E81)</f>
        <v>9612</v>
      </c>
      <c r="F82" s="37">
        <f t="shared" si="30"/>
        <v>138478</v>
      </c>
      <c r="G82" s="37">
        <f t="shared" si="30"/>
        <v>53170</v>
      </c>
      <c r="H82" s="37">
        <f t="shared" si="30"/>
        <v>40351</v>
      </c>
      <c r="I82" s="37">
        <f t="shared" si="30"/>
        <v>16581</v>
      </c>
      <c r="J82" s="37">
        <f t="shared" si="30"/>
        <v>161663</v>
      </c>
      <c r="K82" s="37">
        <f t="shared" si="30"/>
        <v>65201</v>
      </c>
      <c r="L82" s="37">
        <f t="shared" si="30"/>
        <v>10286</v>
      </c>
      <c r="M82" s="37">
        <f t="shared" si="30"/>
        <v>1054</v>
      </c>
      <c r="N82" s="37">
        <f t="shared" si="30"/>
        <v>22707</v>
      </c>
      <c r="O82" s="37">
        <f t="shared" si="30"/>
        <v>12522</v>
      </c>
      <c r="P82" s="37">
        <f t="shared" si="30"/>
        <v>1537</v>
      </c>
      <c r="Q82" s="37">
        <f t="shared" si="30"/>
        <v>1145</v>
      </c>
      <c r="R82" s="37">
        <f t="shared" si="30"/>
        <v>4240</v>
      </c>
      <c r="S82" s="37">
        <f t="shared" si="30"/>
        <v>9998</v>
      </c>
      <c r="T82" s="37">
        <f>SUM(D82:S82)</f>
        <v>587817</v>
      </c>
      <c r="U82" s="37">
        <f t="shared" si="29"/>
        <v>1055796</v>
      </c>
    </row>
    <row r="83" spans="3:21" ht="13.8" thickBot="1" x14ac:dyDescent="0.3"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</row>
    <row r="84" spans="3:21" ht="13.8" thickBot="1" x14ac:dyDescent="0.3">
      <c r="C84" s="387" t="s">
        <v>75</v>
      </c>
      <c r="D84" s="388"/>
      <c r="E84" s="388"/>
      <c r="F84" s="388"/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9"/>
    </row>
    <row r="85" spans="3:21" ht="13.8" thickBot="1" x14ac:dyDescent="0.3">
      <c r="C85" s="390" t="s">
        <v>12</v>
      </c>
      <c r="D85" s="392" t="s">
        <v>0</v>
      </c>
      <c r="E85" s="393"/>
      <c r="F85" s="393"/>
      <c r="G85" s="394"/>
      <c r="H85" s="395" t="s">
        <v>1</v>
      </c>
      <c r="I85" s="396"/>
      <c r="J85" s="396"/>
      <c r="K85" s="397"/>
      <c r="L85" s="395" t="s">
        <v>2</v>
      </c>
      <c r="M85" s="396"/>
      <c r="N85" s="396"/>
      <c r="O85" s="397"/>
      <c r="P85" s="395" t="s">
        <v>3</v>
      </c>
      <c r="Q85" s="396"/>
      <c r="R85" s="396"/>
      <c r="S85" s="397"/>
      <c r="T85" s="398" t="s">
        <v>4</v>
      </c>
      <c r="U85" s="398" t="s">
        <v>5</v>
      </c>
    </row>
    <row r="86" spans="3:21" ht="13.8" thickBot="1" x14ac:dyDescent="0.3">
      <c r="C86" s="390"/>
      <c r="D86" s="385" t="s">
        <v>6</v>
      </c>
      <c r="E86" s="386"/>
      <c r="F86" s="385" t="s">
        <v>7</v>
      </c>
      <c r="G86" s="386"/>
      <c r="H86" s="385" t="s">
        <v>6</v>
      </c>
      <c r="I86" s="386"/>
      <c r="J86" s="385" t="s">
        <v>7</v>
      </c>
      <c r="K86" s="386"/>
      <c r="L86" s="385" t="s">
        <v>6</v>
      </c>
      <c r="M86" s="386"/>
      <c r="N86" s="385" t="s">
        <v>7</v>
      </c>
      <c r="O86" s="386"/>
      <c r="P86" s="385" t="s">
        <v>6</v>
      </c>
      <c r="Q86" s="386"/>
      <c r="R86" s="385" t="s">
        <v>7</v>
      </c>
      <c r="S86" s="386"/>
      <c r="T86" s="399"/>
      <c r="U86" s="399"/>
    </row>
    <row r="87" spans="3:21" ht="13.8" thickBot="1" x14ac:dyDescent="0.3">
      <c r="C87" s="391"/>
      <c r="D87" s="32" t="s">
        <v>8</v>
      </c>
      <c r="E87" s="32" t="s">
        <v>9</v>
      </c>
      <c r="F87" s="32" t="s">
        <v>8</v>
      </c>
      <c r="G87" s="33" t="s">
        <v>9</v>
      </c>
      <c r="H87" s="32" t="s">
        <v>8</v>
      </c>
      <c r="I87" s="32" t="s">
        <v>9</v>
      </c>
      <c r="J87" s="32" t="s">
        <v>8</v>
      </c>
      <c r="K87" s="32" t="s">
        <v>9</v>
      </c>
      <c r="L87" s="32" t="s">
        <v>8</v>
      </c>
      <c r="M87" s="32" t="s">
        <v>9</v>
      </c>
      <c r="N87" s="32" t="s">
        <v>8</v>
      </c>
      <c r="O87" s="32" t="s">
        <v>9</v>
      </c>
      <c r="P87" s="32" t="s">
        <v>8</v>
      </c>
      <c r="Q87" s="32" t="s">
        <v>9</v>
      </c>
      <c r="R87" s="32" t="s">
        <v>8</v>
      </c>
      <c r="S87" s="32" t="s">
        <v>9</v>
      </c>
      <c r="T87" s="400"/>
      <c r="U87" s="400"/>
    </row>
    <row r="88" spans="3:21" x14ac:dyDescent="0.25">
      <c r="C88" s="34" t="s">
        <v>13</v>
      </c>
      <c r="D88" s="103">
        <f>D77-D66</f>
        <v>-635</v>
      </c>
      <c r="E88" s="103">
        <f t="shared" ref="E88:S88" si="31">E77-E66</f>
        <v>-383</v>
      </c>
      <c r="F88" s="103">
        <f t="shared" si="31"/>
        <v>-970</v>
      </c>
      <c r="G88" s="103">
        <f t="shared" si="31"/>
        <v>2231</v>
      </c>
      <c r="H88" s="103">
        <f t="shared" si="31"/>
        <v>-1178</v>
      </c>
      <c r="I88" s="103">
        <f t="shared" si="31"/>
        <v>570</v>
      </c>
      <c r="J88" s="103">
        <f t="shared" si="31"/>
        <v>885</v>
      </c>
      <c r="K88" s="103">
        <f t="shared" si="31"/>
        <v>-901</v>
      </c>
      <c r="L88" s="103">
        <f t="shared" si="31"/>
        <v>-1154</v>
      </c>
      <c r="M88" s="103">
        <f t="shared" si="31"/>
        <v>0</v>
      </c>
      <c r="N88" s="103">
        <f t="shared" si="31"/>
        <v>198</v>
      </c>
      <c r="O88" s="103">
        <f t="shared" si="31"/>
        <v>0</v>
      </c>
      <c r="P88" s="103">
        <f t="shared" si="31"/>
        <v>-34</v>
      </c>
      <c r="Q88" s="103">
        <f t="shared" si="31"/>
        <v>0</v>
      </c>
      <c r="R88" s="103">
        <f t="shared" si="31"/>
        <v>0</v>
      </c>
      <c r="S88" s="103">
        <f t="shared" si="31"/>
        <v>0</v>
      </c>
      <c r="T88" s="103">
        <f>SUM(D88:S88)</f>
        <v>-1371</v>
      </c>
      <c r="U88" s="103">
        <f>D88+E88+H88+I88+L88+M88+P88+Q88+(2*(F88+G88+J88+K88+N88+O88+R88+S88))</f>
        <v>72</v>
      </c>
    </row>
    <row r="89" spans="3:21" x14ac:dyDescent="0.25">
      <c r="C89" s="35" t="s">
        <v>14</v>
      </c>
      <c r="D89" s="104">
        <f t="shared" ref="D89:S93" si="32">D78-D67</f>
        <v>-8112</v>
      </c>
      <c r="E89" s="104">
        <f t="shared" si="32"/>
        <v>52</v>
      </c>
      <c r="F89" s="104">
        <f t="shared" si="32"/>
        <v>1168</v>
      </c>
      <c r="G89" s="104">
        <f t="shared" si="32"/>
        <v>-1196</v>
      </c>
      <c r="H89" s="104">
        <f t="shared" si="32"/>
        <v>-40</v>
      </c>
      <c r="I89" s="104">
        <f t="shared" si="32"/>
        <v>396</v>
      </c>
      <c r="J89" s="104">
        <f t="shared" si="32"/>
        <v>7527</v>
      </c>
      <c r="K89" s="104">
        <f t="shared" si="32"/>
        <v>9633</v>
      </c>
      <c r="L89" s="104">
        <f t="shared" si="32"/>
        <v>105</v>
      </c>
      <c r="M89" s="104">
        <f t="shared" si="32"/>
        <v>149</v>
      </c>
      <c r="N89" s="104">
        <f t="shared" si="32"/>
        <v>637</v>
      </c>
      <c r="O89" s="104">
        <f t="shared" si="32"/>
        <v>-139</v>
      </c>
      <c r="P89" s="104">
        <f t="shared" si="32"/>
        <v>510</v>
      </c>
      <c r="Q89" s="104">
        <f t="shared" si="32"/>
        <v>-515</v>
      </c>
      <c r="R89" s="104">
        <f t="shared" si="32"/>
        <v>681</v>
      </c>
      <c r="S89" s="104">
        <f t="shared" si="32"/>
        <v>3506</v>
      </c>
      <c r="T89" s="104">
        <f t="shared" ref="T89:T92" si="33">SUM(D89:S89)</f>
        <v>14362</v>
      </c>
      <c r="U89" s="104">
        <f t="shared" ref="U89:U92" si="34">D89+E89+H89+I89+L89+M89+P89+Q89+(2*(F89+G89+J89+K89+N89+O89+R89+S89))</f>
        <v>36179</v>
      </c>
    </row>
    <row r="90" spans="3:21" x14ac:dyDescent="0.25">
      <c r="C90" s="35" t="s">
        <v>15</v>
      </c>
      <c r="D90" s="104">
        <f t="shared" si="32"/>
        <v>-604</v>
      </c>
      <c r="E90" s="104">
        <f t="shared" si="32"/>
        <v>-284</v>
      </c>
      <c r="F90" s="104">
        <f t="shared" si="32"/>
        <v>-287</v>
      </c>
      <c r="G90" s="104">
        <f t="shared" si="32"/>
        <v>4013</v>
      </c>
      <c r="H90" s="104">
        <f t="shared" si="32"/>
        <v>-1917</v>
      </c>
      <c r="I90" s="104">
        <f t="shared" si="32"/>
        <v>47</v>
      </c>
      <c r="J90" s="104">
        <f t="shared" si="32"/>
        <v>1304</v>
      </c>
      <c r="K90" s="104">
        <f t="shared" si="32"/>
        <v>-41</v>
      </c>
      <c r="L90" s="104">
        <f t="shared" si="32"/>
        <v>7</v>
      </c>
      <c r="M90" s="104">
        <f t="shared" si="32"/>
        <v>207</v>
      </c>
      <c r="N90" s="104">
        <f t="shared" si="32"/>
        <v>403</v>
      </c>
      <c r="O90" s="104">
        <f t="shared" si="32"/>
        <v>1670</v>
      </c>
      <c r="P90" s="104">
        <f t="shared" si="32"/>
        <v>44</v>
      </c>
      <c r="Q90" s="104">
        <f t="shared" si="32"/>
        <v>-10</v>
      </c>
      <c r="R90" s="104">
        <f t="shared" si="32"/>
        <v>280</v>
      </c>
      <c r="S90" s="104">
        <f t="shared" si="32"/>
        <v>-350</v>
      </c>
      <c r="T90" s="104">
        <f t="shared" si="33"/>
        <v>4482</v>
      </c>
      <c r="U90" s="104">
        <f t="shared" si="34"/>
        <v>11474</v>
      </c>
    </row>
    <row r="91" spans="3:21" x14ac:dyDescent="0.25">
      <c r="C91" s="35" t="s">
        <v>16</v>
      </c>
      <c r="D91" s="104">
        <f t="shared" si="32"/>
        <v>0</v>
      </c>
      <c r="E91" s="104">
        <f t="shared" si="32"/>
        <v>0</v>
      </c>
      <c r="F91" s="104">
        <f t="shared" si="32"/>
        <v>0</v>
      </c>
      <c r="G91" s="104">
        <f t="shared" si="32"/>
        <v>0</v>
      </c>
      <c r="H91" s="104">
        <f t="shared" si="32"/>
        <v>0</v>
      </c>
      <c r="I91" s="104">
        <f t="shared" si="32"/>
        <v>0</v>
      </c>
      <c r="J91" s="104">
        <f t="shared" si="32"/>
        <v>0</v>
      </c>
      <c r="K91" s="104">
        <f t="shared" si="32"/>
        <v>0</v>
      </c>
      <c r="L91" s="104">
        <f t="shared" si="32"/>
        <v>0</v>
      </c>
      <c r="M91" s="104">
        <f t="shared" si="32"/>
        <v>0</v>
      </c>
      <c r="N91" s="104">
        <f t="shared" si="32"/>
        <v>0</v>
      </c>
      <c r="O91" s="104">
        <f t="shared" si="32"/>
        <v>0</v>
      </c>
      <c r="P91" s="104">
        <f t="shared" si="32"/>
        <v>0</v>
      </c>
      <c r="Q91" s="104">
        <f t="shared" si="32"/>
        <v>0</v>
      </c>
      <c r="R91" s="104">
        <f t="shared" si="32"/>
        <v>0</v>
      </c>
      <c r="S91" s="104">
        <f t="shared" si="32"/>
        <v>0</v>
      </c>
      <c r="T91" s="104">
        <f t="shared" si="33"/>
        <v>0</v>
      </c>
      <c r="U91" s="104">
        <f t="shared" si="34"/>
        <v>0</v>
      </c>
    </row>
    <row r="92" spans="3:21" ht="13.8" thickBot="1" x14ac:dyDescent="0.3">
      <c r="C92" s="35" t="s">
        <v>17</v>
      </c>
      <c r="D92" s="105">
        <f t="shared" si="32"/>
        <v>-46</v>
      </c>
      <c r="E92" s="105">
        <f t="shared" si="32"/>
        <v>0</v>
      </c>
      <c r="F92" s="105">
        <f t="shared" si="32"/>
        <v>164</v>
      </c>
      <c r="G92" s="105">
        <f t="shared" si="32"/>
        <v>0</v>
      </c>
      <c r="H92" s="105">
        <f t="shared" si="32"/>
        <v>2</v>
      </c>
      <c r="I92" s="105">
        <f t="shared" si="32"/>
        <v>0</v>
      </c>
      <c r="J92" s="105">
        <f t="shared" si="32"/>
        <v>110</v>
      </c>
      <c r="K92" s="105">
        <f t="shared" si="32"/>
        <v>5</v>
      </c>
      <c r="L92" s="105">
        <f t="shared" si="32"/>
        <v>0</v>
      </c>
      <c r="M92" s="105">
        <f t="shared" si="32"/>
        <v>0</v>
      </c>
      <c r="N92" s="105">
        <f t="shared" si="32"/>
        <v>0</v>
      </c>
      <c r="O92" s="105">
        <f t="shared" si="32"/>
        <v>0</v>
      </c>
      <c r="P92" s="105">
        <f t="shared" si="32"/>
        <v>72</v>
      </c>
      <c r="Q92" s="105">
        <f t="shared" si="32"/>
        <v>31</v>
      </c>
      <c r="R92" s="105">
        <f t="shared" si="32"/>
        <v>127</v>
      </c>
      <c r="S92" s="105">
        <f t="shared" si="32"/>
        <v>118</v>
      </c>
      <c r="T92" s="104">
        <f t="shared" si="33"/>
        <v>583</v>
      </c>
      <c r="U92" s="104">
        <f t="shared" si="34"/>
        <v>1107</v>
      </c>
    </row>
    <row r="93" spans="3:21" ht="13.8" thickBot="1" x14ac:dyDescent="0.3">
      <c r="C93" s="36" t="s">
        <v>10</v>
      </c>
      <c r="D93" s="37">
        <f>D82-D71</f>
        <v>-9397</v>
      </c>
      <c r="E93" s="37">
        <f t="shared" si="32"/>
        <v>-615</v>
      </c>
      <c r="F93" s="37">
        <f t="shared" si="32"/>
        <v>75</v>
      </c>
      <c r="G93" s="37">
        <f t="shared" si="32"/>
        <v>5048</v>
      </c>
      <c r="H93" s="37">
        <f t="shared" si="32"/>
        <v>-3133</v>
      </c>
      <c r="I93" s="37">
        <f t="shared" si="32"/>
        <v>1013</v>
      </c>
      <c r="J93" s="37">
        <f t="shared" si="32"/>
        <v>9826</v>
      </c>
      <c r="K93" s="37">
        <f t="shared" si="32"/>
        <v>8696</v>
      </c>
      <c r="L93" s="37">
        <f t="shared" si="32"/>
        <v>-1042</v>
      </c>
      <c r="M93" s="37">
        <f t="shared" si="32"/>
        <v>356</v>
      </c>
      <c r="N93" s="37">
        <f t="shared" si="32"/>
        <v>1238</v>
      </c>
      <c r="O93" s="37">
        <f t="shared" si="32"/>
        <v>1531</v>
      </c>
      <c r="P93" s="37">
        <f t="shared" si="32"/>
        <v>592</v>
      </c>
      <c r="Q93" s="37">
        <f t="shared" si="32"/>
        <v>-494</v>
      </c>
      <c r="R93" s="37">
        <f t="shared" si="32"/>
        <v>1088</v>
      </c>
      <c r="S93" s="37">
        <f t="shared" si="32"/>
        <v>3274</v>
      </c>
      <c r="T93" s="37">
        <f t="shared" ref="T93:U93" si="35">T82-T71</f>
        <v>18056</v>
      </c>
      <c r="U93" s="37">
        <f t="shared" si="35"/>
        <v>48832</v>
      </c>
    </row>
    <row r="94" spans="3:21" ht="13.8" thickBot="1" x14ac:dyDescent="0.3"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</row>
    <row r="95" spans="3:21" ht="13.8" thickBot="1" x14ac:dyDescent="0.3">
      <c r="C95" s="387" t="s">
        <v>76</v>
      </c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9"/>
    </row>
    <row r="96" spans="3:21" ht="13.8" thickBot="1" x14ac:dyDescent="0.3">
      <c r="C96" s="390" t="s">
        <v>12</v>
      </c>
      <c r="D96" s="392" t="s">
        <v>0</v>
      </c>
      <c r="E96" s="393"/>
      <c r="F96" s="393"/>
      <c r="G96" s="394"/>
      <c r="H96" s="395" t="s">
        <v>1</v>
      </c>
      <c r="I96" s="396"/>
      <c r="J96" s="396"/>
      <c r="K96" s="397"/>
      <c r="L96" s="395" t="s">
        <v>2</v>
      </c>
      <c r="M96" s="396"/>
      <c r="N96" s="396"/>
      <c r="O96" s="397"/>
      <c r="P96" s="395" t="s">
        <v>3</v>
      </c>
      <c r="Q96" s="396"/>
      <c r="R96" s="396"/>
      <c r="S96" s="397"/>
      <c r="T96" s="398" t="s">
        <v>4</v>
      </c>
      <c r="U96" s="398" t="s">
        <v>5</v>
      </c>
    </row>
    <row r="97" spans="3:21" ht="13.8" thickBot="1" x14ac:dyDescent="0.3">
      <c r="C97" s="390"/>
      <c r="D97" s="385" t="s">
        <v>6</v>
      </c>
      <c r="E97" s="386"/>
      <c r="F97" s="385" t="s">
        <v>7</v>
      </c>
      <c r="G97" s="386"/>
      <c r="H97" s="385" t="s">
        <v>6</v>
      </c>
      <c r="I97" s="386"/>
      <c r="J97" s="385" t="s">
        <v>7</v>
      </c>
      <c r="K97" s="386"/>
      <c r="L97" s="385" t="s">
        <v>6</v>
      </c>
      <c r="M97" s="386"/>
      <c r="N97" s="385" t="s">
        <v>7</v>
      </c>
      <c r="O97" s="386"/>
      <c r="P97" s="385" t="s">
        <v>6</v>
      </c>
      <c r="Q97" s="386"/>
      <c r="R97" s="385" t="s">
        <v>7</v>
      </c>
      <c r="S97" s="386"/>
      <c r="T97" s="399"/>
      <c r="U97" s="399"/>
    </row>
    <row r="98" spans="3:21" ht="13.8" thickBot="1" x14ac:dyDescent="0.3">
      <c r="C98" s="391"/>
      <c r="D98" s="32" t="s">
        <v>8</v>
      </c>
      <c r="E98" s="32" t="s">
        <v>9</v>
      </c>
      <c r="F98" s="32" t="s">
        <v>8</v>
      </c>
      <c r="G98" s="33" t="s">
        <v>9</v>
      </c>
      <c r="H98" s="32" t="s">
        <v>8</v>
      </c>
      <c r="I98" s="32" t="s">
        <v>9</v>
      </c>
      <c r="J98" s="32" t="s">
        <v>8</v>
      </c>
      <c r="K98" s="32" t="s">
        <v>9</v>
      </c>
      <c r="L98" s="32" t="s">
        <v>8</v>
      </c>
      <c r="M98" s="32" t="s">
        <v>9</v>
      </c>
      <c r="N98" s="32" t="s">
        <v>8</v>
      </c>
      <c r="O98" s="32" t="s">
        <v>9</v>
      </c>
      <c r="P98" s="32" t="s">
        <v>8</v>
      </c>
      <c r="Q98" s="32" t="s">
        <v>9</v>
      </c>
      <c r="R98" s="32" t="s">
        <v>8</v>
      </c>
      <c r="S98" s="32" t="s">
        <v>9</v>
      </c>
      <c r="T98" s="400"/>
      <c r="U98" s="400"/>
    </row>
    <row r="99" spans="3:21" x14ac:dyDescent="0.25">
      <c r="C99" s="34" t="s">
        <v>13</v>
      </c>
      <c r="D99" s="107">
        <f>+D88/D66</f>
        <v>-0.19751166407465007</v>
      </c>
      <c r="E99" s="107">
        <f t="shared" ref="E99:R99" si="36">+E88/E66</f>
        <v>-4.7295628550259323E-2</v>
      </c>
      <c r="F99" s="107">
        <f t="shared" si="36"/>
        <v>-6.3056620945199246E-2</v>
      </c>
      <c r="G99" s="107">
        <f t="shared" si="36"/>
        <v>0.38110693542876667</v>
      </c>
      <c r="H99" s="107">
        <f t="shared" si="36"/>
        <v>-0.1165644171779141</v>
      </c>
      <c r="I99" s="107">
        <f t="shared" si="36"/>
        <v>0.81196581196581197</v>
      </c>
      <c r="J99" s="107">
        <f t="shared" si="36"/>
        <v>8.0748175182481757E-2</v>
      </c>
      <c r="K99" s="107">
        <f t="shared" si="36"/>
        <v>-6.2478330212883987E-2</v>
      </c>
      <c r="L99" s="107">
        <f t="shared" si="36"/>
        <v>-0.13863527150408458</v>
      </c>
      <c r="M99" s="107"/>
      <c r="N99" s="107">
        <f t="shared" si="36"/>
        <v>1.2824664809897014E-2</v>
      </c>
      <c r="O99" s="107"/>
      <c r="P99" s="107"/>
      <c r="Q99" s="107"/>
      <c r="R99" s="107">
        <f t="shared" si="36"/>
        <v>0</v>
      </c>
      <c r="S99" s="107"/>
      <c r="T99" s="107">
        <f>+T88/T66</f>
        <v>-1.4811213741695025E-2</v>
      </c>
      <c r="U99" s="107">
        <f>+U88/U66</f>
        <v>4.6556439984222537E-4</v>
      </c>
    </row>
    <row r="100" spans="3:21" x14ac:dyDescent="0.25">
      <c r="C100" s="35" t="s">
        <v>14</v>
      </c>
      <c r="D100" s="108">
        <f t="shared" ref="D100:S100" si="37">+D89/D67</f>
        <v>-0.19592783131657127</v>
      </c>
      <c r="E100" s="108">
        <f t="shared" si="37"/>
        <v>0.46846846846846846</v>
      </c>
      <c r="F100" s="108">
        <f t="shared" si="37"/>
        <v>1.0154314279504455E-2</v>
      </c>
      <c r="G100" s="108">
        <f t="shared" si="37"/>
        <v>-7.3818047154672259E-2</v>
      </c>
      <c r="H100" s="108">
        <f t="shared" si="37"/>
        <v>-1.6050076237862129E-3</v>
      </c>
      <c r="I100" s="108">
        <f t="shared" si="37"/>
        <v>2.7756360832690823E-2</v>
      </c>
      <c r="J100" s="108">
        <f t="shared" si="37"/>
        <v>9.1904761904761906E-2</v>
      </c>
      <c r="K100" s="108">
        <f t="shared" si="37"/>
        <v>0.24311023622047245</v>
      </c>
      <c r="L100" s="108">
        <f t="shared" si="37"/>
        <v>3.6094877964936406E-2</v>
      </c>
      <c r="M100" s="108" t="e">
        <f t="shared" si="37"/>
        <v>#DIV/0!</v>
      </c>
      <c r="N100" s="108">
        <f t="shared" si="37"/>
        <v>0.10877732240437159</v>
      </c>
      <c r="O100" s="108">
        <f t="shared" si="37"/>
        <v>-0.82738095238095233</v>
      </c>
      <c r="P100" s="108">
        <f t="shared" si="37"/>
        <v>1.0625</v>
      </c>
      <c r="Q100" s="108">
        <f t="shared" si="37"/>
        <v>-0.36115007012622719</v>
      </c>
      <c r="R100" s="108">
        <f t="shared" si="37"/>
        <v>0.36573576799140711</v>
      </c>
      <c r="S100" s="108">
        <f t="shared" si="37"/>
        <v>0.634799927575593</v>
      </c>
      <c r="T100" s="108">
        <f t="shared" ref="T100:U103" si="38">+T89/T67</f>
        <v>4.0838494304448955E-2</v>
      </c>
      <c r="U100" s="108">
        <f t="shared" si="38"/>
        <v>5.8557421201026805E-2</v>
      </c>
    </row>
    <row r="101" spans="3:21" x14ac:dyDescent="0.25">
      <c r="C101" s="35" t="s">
        <v>15</v>
      </c>
      <c r="D101" s="108">
        <f t="shared" ref="D101:S101" si="39">+D90/D68</f>
        <v>-0.15757891990607878</v>
      </c>
      <c r="E101" s="108">
        <f t="shared" si="39"/>
        <v>-0.14073339940535184</v>
      </c>
      <c r="F101" s="108">
        <f t="shared" si="39"/>
        <v>-3.7659099855661987E-2</v>
      </c>
      <c r="G101" s="108">
        <f t="shared" si="39"/>
        <v>0.15399669979661537</v>
      </c>
      <c r="H101" s="108">
        <f t="shared" si="39"/>
        <v>-0.22681022243256035</v>
      </c>
      <c r="I101" s="108">
        <f t="shared" si="39"/>
        <v>7.8464106844741241E-2</v>
      </c>
      <c r="J101" s="108">
        <f t="shared" si="39"/>
        <v>2.2236243029858636E-2</v>
      </c>
      <c r="K101" s="108">
        <f t="shared" si="39"/>
        <v>-1.6666666666666666E-2</v>
      </c>
      <c r="L101" s="108">
        <f t="shared" si="39"/>
        <v>7.3684210526315783E-2</v>
      </c>
      <c r="M101" s="108">
        <f t="shared" si="39"/>
        <v>0.29656160458452724</v>
      </c>
      <c r="N101" s="108">
        <f t="shared" si="39"/>
        <v>2.3160919540229883</v>
      </c>
      <c r="O101" s="108">
        <f t="shared" si="39"/>
        <v>0.15430102559364317</v>
      </c>
      <c r="P101" s="108">
        <f t="shared" si="39"/>
        <v>0.35199999999999998</v>
      </c>
      <c r="Q101" s="108">
        <f t="shared" si="39"/>
        <v>-4.9019607843137254E-2</v>
      </c>
      <c r="R101" s="108">
        <f t="shared" si="39"/>
        <v>1.5384615384615385</v>
      </c>
      <c r="S101" s="108">
        <f t="shared" si="39"/>
        <v>-0.32987747408105561</v>
      </c>
      <c r="T101" s="108">
        <f t="shared" si="38"/>
        <v>3.6425105853860718E-2</v>
      </c>
      <c r="U101" s="108">
        <f t="shared" si="38"/>
        <v>4.9871778154474723E-2</v>
      </c>
    </row>
    <row r="102" spans="3:21" x14ac:dyDescent="0.25">
      <c r="C102" s="35" t="s">
        <v>16</v>
      </c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 t="e">
        <f t="shared" ref="P102:S102" si="40">+P91/P69</f>
        <v>#DIV/0!</v>
      </c>
      <c r="Q102" s="108" t="e">
        <f t="shared" si="40"/>
        <v>#DIV/0!</v>
      </c>
      <c r="R102" s="108" t="e">
        <f t="shared" si="40"/>
        <v>#DIV/0!</v>
      </c>
      <c r="S102" s="108" t="e">
        <f t="shared" si="40"/>
        <v>#DIV/0!</v>
      </c>
      <c r="T102" s="108" t="e">
        <f t="shared" si="38"/>
        <v>#DIV/0!</v>
      </c>
      <c r="U102" s="108" t="e">
        <f t="shared" si="38"/>
        <v>#DIV/0!</v>
      </c>
    </row>
    <row r="103" spans="3:21" ht="13.8" thickBot="1" x14ac:dyDescent="0.3">
      <c r="C103" s="35" t="s">
        <v>17</v>
      </c>
      <c r="D103" s="109">
        <f t="shared" ref="D103:S103" si="41">+D92/D70</f>
        <v>-0.21100917431192662</v>
      </c>
      <c r="E103" s="109"/>
      <c r="F103" s="109">
        <f t="shared" si="41"/>
        <v>0.43850267379679142</v>
      </c>
      <c r="G103" s="109">
        <f t="shared" si="41"/>
        <v>0</v>
      </c>
      <c r="H103" s="109">
        <f t="shared" si="41"/>
        <v>0.5</v>
      </c>
      <c r="I103" s="109"/>
      <c r="J103" s="109">
        <f t="shared" si="41"/>
        <v>0.32934131736526945</v>
      </c>
      <c r="K103" s="109"/>
      <c r="L103" s="109"/>
      <c r="M103" s="109"/>
      <c r="N103" s="109"/>
      <c r="O103" s="109"/>
      <c r="P103" s="109">
        <f t="shared" si="41"/>
        <v>0.23529411764705882</v>
      </c>
      <c r="Q103" s="109">
        <f t="shared" si="41"/>
        <v>3.4444444444444446</v>
      </c>
      <c r="R103" s="109">
        <f t="shared" si="41"/>
        <v>0.11770157553290084</v>
      </c>
      <c r="S103" s="109">
        <f t="shared" si="41"/>
        <v>0.84285714285714286</v>
      </c>
      <c r="T103" s="109">
        <f t="shared" si="38"/>
        <v>0.23593686766491298</v>
      </c>
      <c r="U103" s="109">
        <f t="shared" si="38"/>
        <v>0.25130533484676504</v>
      </c>
    </row>
    <row r="104" spans="3:21" ht="13.8" thickBot="1" x14ac:dyDescent="0.3">
      <c r="C104" s="36" t="s">
        <v>10</v>
      </c>
      <c r="D104" s="38">
        <f>+D93/D71</f>
        <v>-0.19307978384597999</v>
      </c>
      <c r="E104" s="38">
        <f t="shared" ref="E104:U104" si="42">+E93/E71</f>
        <v>-6.0134936931651513E-2</v>
      </c>
      <c r="F104" s="38">
        <f t="shared" si="42"/>
        <v>5.4189576815531456E-4</v>
      </c>
      <c r="G104" s="38">
        <f t="shared" si="42"/>
        <v>0.10490004571713561</v>
      </c>
      <c r="H104" s="38">
        <f t="shared" si="42"/>
        <v>-7.2049489467390301E-2</v>
      </c>
      <c r="I104" s="38">
        <f t="shared" si="42"/>
        <v>6.5069373072970199E-2</v>
      </c>
      <c r="J104" s="38">
        <f t="shared" si="42"/>
        <v>6.4714134236055765E-2</v>
      </c>
      <c r="K104" s="38">
        <f t="shared" si="42"/>
        <v>0.1538978851429077</v>
      </c>
      <c r="L104" s="38">
        <f t="shared" si="42"/>
        <v>-9.1984463276836154E-2</v>
      </c>
      <c r="M104" s="38">
        <f t="shared" si="42"/>
        <v>0.51002865329512892</v>
      </c>
      <c r="N104" s="38">
        <f t="shared" si="42"/>
        <v>5.7664539568680423E-2</v>
      </c>
      <c r="O104" s="38">
        <f t="shared" si="42"/>
        <v>0.13929578746246929</v>
      </c>
      <c r="P104" s="38">
        <f t="shared" si="42"/>
        <v>0.62645502645502649</v>
      </c>
      <c r="Q104" s="38">
        <f t="shared" si="42"/>
        <v>-0.30140329469188532</v>
      </c>
      <c r="R104" s="38">
        <f t="shared" si="42"/>
        <v>0.34517766497461927</v>
      </c>
      <c r="S104" s="38">
        <f t="shared" si="42"/>
        <v>0.48691255205234979</v>
      </c>
      <c r="T104" s="38">
        <f t="shared" si="42"/>
        <v>3.1690480745435366E-2</v>
      </c>
      <c r="U104" s="38">
        <f t="shared" si="42"/>
        <v>4.8494285793732446E-2</v>
      </c>
    </row>
    <row r="105" spans="3:21" x14ac:dyDescent="0.25"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</row>
    <row r="106" spans="3:21" x14ac:dyDescent="0.25"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</row>
    <row r="107" spans="3:21" x14ac:dyDescent="0.25">
      <c r="C107" s="118" t="s">
        <v>19</v>
      </c>
      <c r="D107" s="119"/>
      <c r="E107" s="119"/>
      <c r="F107" s="119"/>
      <c r="G107" s="119"/>
      <c r="H107" s="39">
        <f>+(D145+F145+H145+J145)/(+D123+F123+H123+J123)</f>
        <v>-4.903451502456245E-2</v>
      </c>
      <c r="I107" s="106"/>
      <c r="J107" s="376" t="s">
        <v>35</v>
      </c>
      <c r="K107" s="377"/>
      <c r="L107" s="377"/>
      <c r="M107" s="377"/>
      <c r="N107" s="377"/>
      <c r="O107" s="377"/>
      <c r="P107" s="377"/>
      <c r="Q107" s="377"/>
      <c r="R107" s="377"/>
      <c r="S107" s="377"/>
      <c r="T107" s="377"/>
      <c r="U107" s="378"/>
    </row>
    <row r="108" spans="3:21" x14ac:dyDescent="0.25">
      <c r="C108" s="120" t="s">
        <v>20</v>
      </c>
      <c r="D108" s="121"/>
      <c r="E108" s="121"/>
      <c r="F108" s="121"/>
      <c r="G108" s="121"/>
      <c r="H108" s="40">
        <f>+((D145+H145)+2*(F145+J145))/((D123+H123)+2*(F123+J123))</f>
        <v>-4.0064811388028851E-2</v>
      </c>
      <c r="I108" s="106"/>
      <c r="J108" s="379"/>
      <c r="K108" s="380"/>
      <c r="L108" s="380"/>
      <c r="M108" s="380"/>
      <c r="N108" s="380"/>
      <c r="O108" s="380"/>
      <c r="P108" s="380"/>
      <c r="Q108" s="380"/>
      <c r="R108" s="380"/>
      <c r="S108" s="380"/>
      <c r="T108" s="380"/>
      <c r="U108" s="381"/>
    </row>
    <row r="109" spans="3:21" x14ac:dyDescent="0.25">
      <c r="C109" s="122" t="s">
        <v>21</v>
      </c>
      <c r="D109" s="123"/>
      <c r="E109" s="123"/>
      <c r="F109" s="123"/>
      <c r="G109" s="123"/>
      <c r="H109" s="41">
        <f>+(E145+G145+I145+K145+M145+O145+Q145+S145)/(+E123+G123+I123+K123+M123+O123+Q123+S123)</f>
        <v>0.10731723301766229</v>
      </c>
      <c r="I109" s="106"/>
      <c r="J109" s="379"/>
      <c r="K109" s="380"/>
      <c r="L109" s="380"/>
      <c r="M109" s="380"/>
      <c r="N109" s="380"/>
      <c r="O109" s="380"/>
      <c r="P109" s="380"/>
      <c r="Q109" s="380"/>
      <c r="R109" s="380"/>
      <c r="S109" s="380"/>
      <c r="T109" s="380"/>
      <c r="U109" s="381"/>
    </row>
    <row r="110" spans="3:21" x14ac:dyDescent="0.25">
      <c r="C110" s="120" t="s">
        <v>18</v>
      </c>
      <c r="D110" s="121"/>
      <c r="E110" s="121"/>
      <c r="F110" s="121"/>
      <c r="G110" s="121"/>
      <c r="H110" s="40">
        <f>+(L145+M145+N145+O145)/+(L123+M123+N123+O123)</f>
        <v>-5.6632663618117488E-2</v>
      </c>
      <c r="I110" s="106"/>
      <c r="J110" s="376" t="s">
        <v>73</v>
      </c>
      <c r="K110" s="377"/>
      <c r="L110" s="377"/>
      <c r="M110" s="377"/>
      <c r="N110" s="377"/>
      <c r="O110" s="377"/>
      <c r="P110" s="377"/>
      <c r="Q110" s="377"/>
      <c r="R110" s="377"/>
      <c r="S110" s="377"/>
      <c r="T110" s="377"/>
      <c r="U110" s="378"/>
    </row>
    <row r="111" spans="3:21" x14ac:dyDescent="0.25">
      <c r="C111" s="120" t="s">
        <v>23</v>
      </c>
      <c r="D111" s="42"/>
      <c r="E111" s="42"/>
      <c r="F111" s="42"/>
      <c r="G111" s="42"/>
      <c r="H111" s="40">
        <f>+(P145+Q145+R145+S145)/(P123+Q123+R123+S123)</f>
        <v>0.40518661795257538</v>
      </c>
      <c r="I111" s="106"/>
      <c r="J111" s="379"/>
      <c r="K111" s="380"/>
      <c r="L111" s="380"/>
      <c r="M111" s="380"/>
      <c r="N111" s="380"/>
      <c r="O111" s="380"/>
      <c r="P111" s="380"/>
      <c r="Q111" s="380"/>
      <c r="R111" s="380"/>
      <c r="S111" s="380"/>
      <c r="T111" s="380"/>
      <c r="U111" s="381"/>
    </row>
    <row r="112" spans="3:21" x14ac:dyDescent="0.25">
      <c r="C112" s="124" t="s">
        <v>22</v>
      </c>
      <c r="D112" s="125"/>
      <c r="E112" s="125"/>
      <c r="F112" s="125"/>
      <c r="G112" s="125"/>
      <c r="H112" s="43">
        <f>+U145/U123</f>
        <v>1.4840882632612617E-3</v>
      </c>
      <c r="I112" s="106"/>
      <c r="J112" s="382"/>
      <c r="K112" s="383"/>
      <c r="L112" s="383"/>
      <c r="M112" s="383"/>
      <c r="N112" s="383"/>
      <c r="O112" s="383"/>
      <c r="P112" s="383"/>
      <c r="Q112" s="383"/>
      <c r="R112" s="383"/>
      <c r="S112" s="383"/>
      <c r="T112" s="383"/>
      <c r="U112" s="384"/>
    </row>
    <row r="113" spans="3:21" ht="13.8" thickBot="1" x14ac:dyDescent="0.3"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</row>
    <row r="114" spans="3:21" ht="13.8" thickBot="1" x14ac:dyDescent="0.3">
      <c r="C114" s="44">
        <v>2021</v>
      </c>
      <c r="D114" s="362" t="s">
        <v>68</v>
      </c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363"/>
      <c r="U114" s="364"/>
    </row>
    <row r="115" spans="3:21" ht="13.8" thickBot="1" x14ac:dyDescent="0.3">
      <c r="C115" s="365" t="s">
        <v>12</v>
      </c>
      <c r="D115" s="367" t="s">
        <v>0</v>
      </c>
      <c r="E115" s="368"/>
      <c r="F115" s="368"/>
      <c r="G115" s="369"/>
      <c r="H115" s="370" t="s">
        <v>1</v>
      </c>
      <c r="I115" s="371"/>
      <c r="J115" s="371"/>
      <c r="K115" s="372"/>
      <c r="L115" s="370" t="s">
        <v>2</v>
      </c>
      <c r="M115" s="371"/>
      <c r="N115" s="371"/>
      <c r="O115" s="372"/>
      <c r="P115" s="370" t="s">
        <v>3</v>
      </c>
      <c r="Q115" s="371"/>
      <c r="R115" s="371"/>
      <c r="S115" s="372"/>
      <c r="T115" s="373" t="s">
        <v>4</v>
      </c>
      <c r="U115" s="373" t="s">
        <v>5</v>
      </c>
    </row>
    <row r="116" spans="3:21" ht="13.8" thickBot="1" x14ac:dyDescent="0.3">
      <c r="C116" s="365"/>
      <c r="D116" s="360" t="s">
        <v>6</v>
      </c>
      <c r="E116" s="361"/>
      <c r="F116" s="360" t="s">
        <v>7</v>
      </c>
      <c r="G116" s="361"/>
      <c r="H116" s="360" t="s">
        <v>6</v>
      </c>
      <c r="I116" s="361"/>
      <c r="J116" s="360" t="s">
        <v>7</v>
      </c>
      <c r="K116" s="361"/>
      <c r="L116" s="360" t="s">
        <v>6</v>
      </c>
      <c r="M116" s="361"/>
      <c r="N116" s="360" t="s">
        <v>7</v>
      </c>
      <c r="O116" s="361"/>
      <c r="P116" s="360" t="s">
        <v>6</v>
      </c>
      <c r="Q116" s="361"/>
      <c r="R116" s="360" t="s">
        <v>7</v>
      </c>
      <c r="S116" s="361"/>
      <c r="T116" s="374"/>
      <c r="U116" s="374"/>
    </row>
    <row r="117" spans="3:21" ht="13.8" thickBot="1" x14ac:dyDescent="0.3">
      <c r="C117" s="366"/>
      <c r="D117" s="45" t="s">
        <v>8</v>
      </c>
      <c r="E117" s="45" t="s">
        <v>9</v>
      </c>
      <c r="F117" s="45" t="s">
        <v>8</v>
      </c>
      <c r="G117" s="46" t="s">
        <v>9</v>
      </c>
      <c r="H117" s="45" t="s">
        <v>8</v>
      </c>
      <c r="I117" s="45" t="s">
        <v>9</v>
      </c>
      <c r="J117" s="45" t="s">
        <v>8</v>
      </c>
      <c r="K117" s="45" t="s">
        <v>9</v>
      </c>
      <c r="L117" s="45" t="s">
        <v>8</v>
      </c>
      <c r="M117" s="45" t="s">
        <v>9</v>
      </c>
      <c r="N117" s="45" t="s">
        <v>8</v>
      </c>
      <c r="O117" s="45" t="s">
        <v>9</v>
      </c>
      <c r="P117" s="45" t="s">
        <v>8</v>
      </c>
      <c r="Q117" s="45" t="s">
        <v>9</v>
      </c>
      <c r="R117" s="45" t="s">
        <v>8</v>
      </c>
      <c r="S117" s="45" t="s">
        <v>9</v>
      </c>
      <c r="T117" s="375"/>
      <c r="U117" s="375"/>
    </row>
    <row r="118" spans="3:21" x14ac:dyDescent="0.25">
      <c r="C118" s="47" t="s">
        <v>13</v>
      </c>
      <c r="D118" s="103">
        <v>2605</v>
      </c>
      <c r="E118" s="103">
        <v>4010</v>
      </c>
      <c r="F118" s="103">
        <v>13387</v>
      </c>
      <c r="G118" s="103">
        <v>5003</v>
      </c>
      <c r="H118" s="103">
        <v>7379</v>
      </c>
      <c r="I118" s="103">
        <v>733</v>
      </c>
      <c r="J118" s="103">
        <v>10903</v>
      </c>
      <c r="K118" s="103">
        <v>13091</v>
      </c>
      <c r="L118" s="103">
        <v>7954</v>
      </c>
      <c r="M118" s="103">
        <v>0</v>
      </c>
      <c r="N118" s="103">
        <v>16110</v>
      </c>
      <c r="O118" s="103">
        <v>0</v>
      </c>
      <c r="P118" s="103">
        <v>0</v>
      </c>
      <c r="Q118" s="103">
        <v>0</v>
      </c>
      <c r="R118" s="103">
        <v>0</v>
      </c>
      <c r="S118" s="103">
        <v>0</v>
      </c>
      <c r="T118" s="103">
        <f>SUM(D118:S118)</f>
        <v>81175</v>
      </c>
      <c r="U118" s="103">
        <f>D118+E118+H118+I118+L118+M118+P118+Q118+(2*(F118+G118+J118+K118+N118+O118+R118+S118))</f>
        <v>139669</v>
      </c>
    </row>
    <row r="119" spans="3:21" x14ac:dyDescent="0.25">
      <c r="C119" s="48" t="s">
        <v>14</v>
      </c>
      <c r="D119" s="104">
        <v>39028</v>
      </c>
      <c r="E119" s="104">
        <v>541</v>
      </c>
      <c r="F119" s="104">
        <v>128558</v>
      </c>
      <c r="G119" s="104">
        <v>14534</v>
      </c>
      <c r="H119" s="104">
        <v>25464</v>
      </c>
      <c r="I119" s="104">
        <v>11112</v>
      </c>
      <c r="J119" s="104">
        <v>69442</v>
      </c>
      <c r="K119" s="104">
        <v>45571</v>
      </c>
      <c r="L119" s="104">
        <v>1557</v>
      </c>
      <c r="M119" s="104">
        <v>62</v>
      </c>
      <c r="N119" s="104">
        <v>3550</v>
      </c>
      <c r="O119" s="104">
        <v>167</v>
      </c>
      <c r="P119" s="104">
        <v>427</v>
      </c>
      <c r="Q119" s="104">
        <v>1862</v>
      </c>
      <c r="R119" s="104">
        <v>1967</v>
      </c>
      <c r="S119" s="104">
        <v>7257</v>
      </c>
      <c r="T119" s="104">
        <f t="shared" ref="T119:T122" si="43">SUM(D119:S119)</f>
        <v>351099</v>
      </c>
      <c r="U119" s="104">
        <f t="shared" ref="U119:U123" si="44">D119+E119+H119+I119+L119+M119+P119+Q119+(2*(F119+G119+J119+K119+N119+O119+R119+S119))</f>
        <v>622145</v>
      </c>
    </row>
    <row r="120" spans="3:21" x14ac:dyDescent="0.25">
      <c r="C120" s="48" t="s">
        <v>15</v>
      </c>
      <c r="D120" s="104">
        <v>5046</v>
      </c>
      <c r="E120" s="104">
        <v>2268</v>
      </c>
      <c r="F120" s="104">
        <v>11960</v>
      </c>
      <c r="G120" s="104">
        <v>27335</v>
      </c>
      <c r="H120" s="104">
        <v>7939</v>
      </c>
      <c r="I120" s="104">
        <v>871</v>
      </c>
      <c r="J120" s="104">
        <v>53394</v>
      </c>
      <c r="K120" s="104">
        <v>3659</v>
      </c>
      <c r="L120" s="104">
        <v>1178</v>
      </c>
      <c r="M120" s="104">
        <v>962</v>
      </c>
      <c r="N120" s="104">
        <v>4147</v>
      </c>
      <c r="O120" s="104">
        <v>12642</v>
      </c>
      <c r="P120" s="104">
        <v>113</v>
      </c>
      <c r="Q120" s="104">
        <v>131</v>
      </c>
      <c r="R120" s="104">
        <v>171</v>
      </c>
      <c r="S120" s="104">
        <v>653</v>
      </c>
      <c r="T120" s="104">
        <f t="shared" si="43"/>
        <v>132469</v>
      </c>
      <c r="U120" s="104">
        <f t="shared" si="44"/>
        <v>246430</v>
      </c>
    </row>
    <row r="121" spans="3:21" x14ac:dyDescent="0.25">
      <c r="C121" s="48" t="s">
        <v>16</v>
      </c>
      <c r="D121" s="104">
        <v>0</v>
      </c>
      <c r="E121" s="104">
        <v>0</v>
      </c>
      <c r="F121" s="104">
        <v>0</v>
      </c>
      <c r="G121" s="104">
        <v>0</v>
      </c>
      <c r="H121" s="104">
        <v>0</v>
      </c>
      <c r="I121" s="104">
        <v>0</v>
      </c>
      <c r="J121" s="104">
        <v>0</v>
      </c>
      <c r="K121" s="104">
        <v>0</v>
      </c>
      <c r="L121" s="104">
        <v>0</v>
      </c>
      <c r="M121" s="104">
        <v>0</v>
      </c>
      <c r="N121" s="104">
        <v>0</v>
      </c>
      <c r="O121" s="104">
        <v>0</v>
      </c>
      <c r="P121" s="104">
        <v>0</v>
      </c>
      <c r="Q121" s="104">
        <v>0</v>
      </c>
      <c r="R121" s="104">
        <v>0</v>
      </c>
      <c r="S121" s="104">
        <v>0</v>
      </c>
      <c r="T121" s="104">
        <f t="shared" si="43"/>
        <v>0</v>
      </c>
      <c r="U121" s="104">
        <f t="shared" si="44"/>
        <v>0</v>
      </c>
    </row>
    <row r="122" spans="3:21" ht="13.8" thickBot="1" x14ac:dyDescent="0.3">
      <c r="C122" s="48" t="s">
        <v>17</v>
      </c>
      <c r="D122" s="104">
        <v>189</v>
      </c>
      <c r="E122" s="104">
        <v>0</v>
      </c>
      <c r="F122" s="104">
        <v>406</v>
      </c>
      <c r="G122" s="104">
        <v>0</v>
      </c>
      <c r="H122" s="104">
        <v>20</v>
      </c>
      <c r="I122" s="104">
        <v>0</v>
      </c>
      <c r="J122" s="104">
        <v>464</v>
      </c>
      <c r="K122" s="104">
        <v>0</v>
      </c>
      <c r="L122" s="104">
        <v>0</v>
      </c>
      <c r="M122" s="104">
        <v>0</v>
      </c>
      <c r="N122" s="104">
        <v>0</v>
      </c>
      <c r="O122" s="104">
        <v>0</v>
      </c>
      <c r="P122" s="104">
        <v>202</v>
      </c>
      <c r="Q122" s="104">
        <v>4</v>
      </c>
      <c r="R122" s="104">
        <v>1055</v>
      </c>
      <c r="S122" s="104">
        <v>117</v>
      </c>
      <c r="T122" s="104">
        <f t="shared" si="43"/>
        <v>2457</v>
      </c>
      <c r="U122" s="104">
        <f t="shared" si="44"/>
        <v>4499</v>
      </c>
    </row>
    <row r="123" spans="3:21" ht="13.8" thickBot="1" x14ac:dyDescent="0.3">
      <c r="C123" s="49" t="s">
        <v>10</v>
      </c>
      <c r="D123" s="50">
        <f>SUM(D118:D122)</f>
        <v>46868</v>
      </c>
      <c r="E123" s="50">
        <f t="shared" ref="E123:S123" si="45">SUM(E118:E122)</f>
        <v>6819</v>
      </c>
      <c r="F123" s="50">
        <f t="shared" si="45"/>
        <v>154311</v>
      </c>
      <c r="G123" s="50">
        <f t="shared" si="45"/>
        <v>46872</v>
      </c>
      <c r="H123" s="50">
        <f t="shared" si="45"/>
        <v>40802</v>
      </c>
      <c r="I123" s="50">
        <f t="shared" si="45"/>
        <v>12716</v>
      </c>
      <c r="J123" s="50">
        <f t="shared" si="45"/>
        <v>134203</v>
      </c>
      <c r="K123" s="50">
        <f t="shared" si="45"/>
        <v>62321</v>
      </c>
      <c r="L123" s="50">
        <f t="shared" si="45"/>
        <v>10689</v>
      </c>
      <c r="M123" s="50">
        <f t="shared" si="45"/>
        <v>1024</v>
      </c>
      <c r="N123" s="50">
        <f t="shared" si="45"/>
        <v>23807</v>
      </c>
      <c r="O123" s="50">
        <f t="shared" si="45"/>
        <v>12809</v>
      </c>
      <c r="P123" s="50">
        <f t="shared" si="45"/>
        <v>742</v>
      </c>
      <c r="Q123" s="50">
        <f t="shared" si="45"/>
        <v>1997</v>
      </c>
      <c r="R123" s="50">
        <f t="shared" si="45"/>
        <v>3193</v>
      </c>
      <c r="S123" s="50">
        <f t="shared" si="45"/>
        <v>8027</v>
      </c>
      <c r="T123" s="50">
        <f>SUM(D123:S123)</f>
        <v>567200</v>
      </c>
      <c r="U123" s="50">
        <f t="shared" si="44"/>
        <v>1012743</v>
      </c>
    </row>
    <row r="124" spans="3:21" ht="13.8" thickBot="1" x14ac:dyDescent="0.3"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</row>
    <row r="125" spans="3:21" ht="13.8" thickBot="1" x14ac:dyDescent="0.3">
      <c r="C125" s="44">
        <v>2022</v>
      </c>
      <c r="D125" s="362" t="s">
        <v>77</v>
      </c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  <c r="S125" s="363"/>
      <c r="T125" s="363"/>
      <c r="U125" s="364"/>
    </row>
    <row r="126" spans="3:21" ht="13.8" thickBot="1" x14ac:dyDescent="0.3">
      <c r="C126" s="365" t="s">
        <v>12</v>
      </c>
      <c r="D126" s="367" t="s">
        <v>0</v>
      </c>
      <c r="E126" s="368"/>
      <c r="F126" s="368"/>
      <c r="G126" s="369"/>
      <c r="H126" s="370" t="s">
        <v>1</v>
      </c>
      <c r="I126" s="371"/>
      <c r="J126" s="371"/>
      <c r="K126" s="372"/>
      <c r="L126" s="370" t="s">
        <v>2</v>
      </c>
      <c r="M126" s="371"/>
      <c r="N126" s="371"/>
      <c r="O126" s="372"/>
      <c r="P126" s="370" t="s">
        <v>3</v>
      </c>
      <c r="Q126" s="371"/>
      <c r="R126" s="371"/>
      <c r="S126" s="372"/>
      <c r="T126" s="373" t="s">
        <v>4</v>
      </c>
      <c r="U126" s="373" t="s">
        <v>5</v>
      </c>
    </row>
    <row r="127" spans="3:21" ht="13.8" thickBot="1" x14ac:dyDescent="0.3">
      <c r="C127" s="365"/>
      <c r="D127" s="360" t="s">
        <v>6</v>
      </c>
      <c r="E127" s="361"/>
      <c r="F127" s="360" t="s">
        <v>7</v>
      </c>
      <c r="G127" s="361"/>
      <c r="H127" s="360" t="s">
        <v>6</v>
      </c>
      <c r="I127" s="361"/>
      <c r="J127" s="360" t="s">
        <v>7</v>
      </c>
      <c r="K127" s="361"/>
      <c r="L127" s="360" t="s">
        <v>6</v>
      </c>
      <c r="M127" s="361"/>
      <c r="N127" s="360" t="s">
        <v>7</v>
      </c>
      <c r="O127" s="361"/>
      <c r="P127" s="360" t="s">
        <v>6</v>
      </c>
      <c r="Q127" s="361"/>
      <c r="R127" s="360" t="s">
        <v>7</v>
      </c>
      <c r="S127" s="361"/>
      <c r="T127" s="374"/>
      <c r="U127" s="374"/>
    </row>
    <row r="128" spans="3:21" ht="13.8" thickBot="1" x14ac:dyDescent="0.3">
      <c r="C128" s="366"/>
      <c r="D128" s="45" t="s">
        <v>8</v>
      </c>
      <c r="E128" s="45" t="s">
        <v>9</v>
      </c>
      <c r="F128" s="45" t="s">
        <v>8</v>
      </c>
      <c r="G128" s="46" t="s">
        <v>9</v>
      </c>
      <c r="H128" s="45" t="s">
        <v>8</v>
      </c>
      <c r="I128" s="45" t="s">
        <v>9</v>
      </c>
      <c r="J128" s="45" t="s">
        <v>8</v>
      </c>
      <c r="K128" s="45" t="s">
        <v>9</v>
      </c>
      <c r="L128" s="45" t="s">
        <v>8</v>
      </c>
      <c r="M128" s="45" t="s">
        <v>9</v>
      </c>
      <c r="N128" s="45" t="s">
        <v>8</v>
      </c>
      <c r="O128" s="45" t="s">
        <v>9</v>
      </c>
      <c r="P128" s="45" t="s">
        <v>8</v>
      </c>
      <c r="Q128" s="45" t="s">
        <v>9</v>
      </c>
      <c r="R128" s="45" t="s">
        <v>8</v>
      </c>
      <c r="S128" s="45" t="s">
        <v>9</v>
      </c>
      <c r="T128" s="375"/>
      <c r="U128" s="375"/>
    </row>
    <row r="129" spans="3:21" x14ac:dyDescent="0.25">
      <c r="C129" s="47" t="s">
        <v>13</v>
      </c>
      <c r="D129" s="103">
        <v>2351</v>
      </c>
      <c r="E129" s="103">
        <v>9306</v>
      </c>
      <c r="F129" s="103">
        <v>16603</v>
      </c>
      <c r="G129" s="103">
        <v>10106</v>
      </c>
      <c r="H129" s="103">
        <v>9045</v>
      </c>
      <c r="I129" s="103">
        <v>1459</v>
      </c>
      <c r="J129" s="103">
        <v>14203</v>
      </c>
      <c r="K129" s="103">
        <v>17699</v>
      </c>
      <c r="L129" s="103">
        <v>7565</v>
      </c>
      <c r="M129" s="103">
        <v>3</v>
      </c>
      <c r="N129" s="103">
        <v>17925</v>
      </c>
      <c r="O129" s="103">
        <v>0</v>
      </c>
      <c r="P129" s="103">
        <v>0</v>
      </c>
      <c r="Q129" s="103">
        <v>0</v>
      </c>
      <c r="R129" s="103">
        <v>0</v>
      </c>
      <c r="S129" s="103">
        <v>0</v>
      </c>
      <c r="T129" s="103">
        <f>SUM(D129:S129)</f>
        <v>106265</v>
      </c>
      <c r="U129" s="103">
        <f>D129+E129+H129+I129+L129+M129+P129+Q129+(2*(F129+G129+J129+K129+N129+O129+R129+S129))</f>
        <v>182801</v>
      </c>
    </row>
    <row r="130" spans="3:21" x14ac:dyDescent="0.25">
      <c r="C130" s="48" t="s">
        <v>14</v>
      </c>
      <c r="D130" s="104">
        <v>32201</v>
      </c>
      <c r="E130" s="104">
        <v>555</v>
      </c>
      <c r="F130" s="104">
        <v>113590</v>
      </c>
      <c r="G130" s="104">
        <v>12505</v>
      </c>
      <c r="H130" s="104">
        <v>24146</v>
      </c>
      <c r="I130" s="104">
        <v>9676</v>
      </c>
      <c r="J130" s="104">
        <v>67993</v>
      </c>
      <c r="K130" s="104">
        <v>37324</v>
      </c>
      <c r="L130" s="104">
        <v>2116</v>
      </c>
      <c r="M130" s="104">
        <v>123</v>
      </c>
      <c r="N130" s="104">
        <v>4386</v>
      </c>
      <c r="O130" s="104">
        <v>240</v>
      </c>
      <c r="P130" s="104">
        <v>1340</v>
      </c>
      <c r="Q130" s="104">
        <v>2184</v>
      </c>
      <c r="R130" s="104">
        <v>4128</v>
      </c>
      <c r="S130" s="104">
        <v>10089</v>
      </c>
      <c r="T130" s="104">
        <f t="shared" ref="T130:T133" si="46">SUM(D130:S130)</f>
        <v>322596</v>
      </c>
      <c r="U130" s="104">
        <f t="shared" ref="U130:U133" si="47">D130+E130+H130+I130+L130+M130+P130+Q130+(2*(F130+G130+J130+K130+N130+O130+R130+S130))</f>
        <v>572851</v>
      </c>
    </row>
    <row r="131" spans="3:21" x14ac:dyDescent="0.25">
      <c r="C131" s="48" t="s">
        <v>15</v>
      </c>
      <c r="D131" s="104">
        <v>2756</v>
      </c>
      <c r="E131" s="104">
        <v>3032</v>
      </c>
      <c r="F131" s="104">
        <v>7453</v>
      </c>
      <c r="G131" s="104">
        <v>36083</v>
      </c>
      <c r="H131" s="104">
        <v>6775</v>
      </c>
      <c r="I131" s="104">
        <v>659</v>
      </c>
      <c r="J131" s="104">
        <v>59834</v>
      </c>
      <c r="K131" s="104">
        <v>4303</v>
      </c>
      <c r="L131" s="104">
        <v>65</v>
      </c>
      <c r="M131" s="104">
        <v>1083</v>
      </c>
      <c r="N131" s="104">
        <v>235</v>
      </c>
      <c r="O131" s="104">
        <v>11851</v>
      </c>
      <c r="P131" s="104">
        <v>105</v>
      </c>
      <c r="Q131" s="104">
        <v>153</v>
      </c>
      <c r="R131" s="104">
        <v>144</v>
      </c>
      <c r="S131" s="104">
        <v>362</v>
      </c>
      <c r="T131" s="104">
        <f t="shared" si="46"/>
        <v>134893</v>
      </c>
      <c r="U131" s="104">
        <f t="shared" si="47"/>
        <v>255158</v>
      </c>
    </row>
    <row r="132" spans="3:21" x14ac:dyDescent="0.25">
      <c r="C132" s="48" t="s">
        <v>16</v>
      </c>
      <c r="D132" s="104">
        <v>0</v>
      </c>
      <c r="E132" s="104">
        <v>0</v>
      </c>
      <c r="F132" s="104">
        <v>0</v>
      </c>
      <c r="G132" s="104">
        <v>0</v>
      </c>
      <c r="H132" s="104">
        <v>0</v>
      </c>
      <c r="I132" s="104">
        <v>0</v>
      </c>
      <c r="J132" s="104">
        <v>0</v>
      </c>
      <c r="K132" s="104">
        <v>0</v>
      </c>
      <c r="L132" s="104">
        <v>0</v>
      </c>
      <c r="M132" s="104">
        <v>0</v>
      </c>
      <c r="N132" s="104">
        <v>0</v>
      </c>
      <c r="O132" s="104">
        <v>0</v>
      </c>
      <c r="P132" s="104">
        <v>0</v>
      </c>
      <c r="Q132" s="104">
        <v>0</v>
      </c>
      <c r="R132" s="104">
        <v>0</v>
      </c>
      <c r="S132" s="104">
        <v>0</v>
      </c>
      <c r="T132" s="104">
        <f t="shared" si="46"/>
        <v>0</v>
      </c>
      <c r="U132" s="104">
        <f t="shared" si="47"/>
        <v>0</v>
      </c>
    </row>
    <row r="133" spans="3:21" ht="13.8" thickBot="1" x14ac:dyDescent="0.3">
      <c r="C133" s="48" t="s">
        <v>17</v>
      </c>
      <c r="D133" s="105">
        <v>109</v>
      </c>
      <c r="E133" s="105">
        <v>0</v>
      </c>
      <c r="F133" s="105">
        <v>278</v>
      </c>
      <c r="G133" s="105">
        <v>0</v>
      </c>
      <c r="H133" s="105">
        <v>26</v>
      </c>
      <c r="I133" s="105">
        <v>0</v>
      </c>
      <c r="J133" s="105">
        <v>375</v>
      </c>
      <c r="K133" s="105">
        <v>0</v>
      </c>
      <c r="L133" s="105">
        <v>0</v>
      </c>
      <c r="M133" s="105">
        <v>0</v>
      </c>
      <c r="N133" s="105">
        <v>0</v>
      </c>
      <c r="O133" s="105">
        <v>0</v>
      </c>
      <c r="P133" s="105">
        <v>216</v>
      </c>
      <c r="Q133" s="105">
        <v>9</v>
      </c>
      <c r="R133" s="105">
        <v>729</v>
      </c>
      <c r="S133" s="105">
        <v>156</v>
      </c>
      <c r="T133" s="104">
        <f t="shared" si="46"/>
        <v>1898</v>
      </c>
      <c r="U133" s="104">
        <f t="shared" si="47"/>
        <v>3436</v>
      </c>
    </row>
    <row r="134" spans="3:21" ht="13.8" thickBot="1" x14ac:dyDescent="0.3">
      <c r="C134" s="49" t="s">
        <v>10</v>
      </c>
      <c r="D134" s="50">
        <f>SUM(D129:D133)</f>
        <v>37417</v>
      </c>
      <c r="E134" s="50">
        <f t="shared" ref="E134:S134" si="48">SUM(E129:E133)</f>
        <v>12893</v>
      </c>
      <c r="F134" s="50">
        <f t="shared" si="48"/>
        <v>137924</v>
      </c>
      <c r="G134" s="50">
        <f t="shared" si="48"/>
        <v>58694</v>
      </c>
      <c r="H134" s="50">
        <f t="shared" si="48"/>
        <v>39992</v>
      </c>
      <c r="I134" s="50">
        <f t="shared" si="48"/>
        <v>11794</v>
      </c>
      <c r="J134" s="50">
        <f t="shared" si="48"/>
        <v>142405</v>
      </c>
      <c r="K134" s="50">
        <f t="shared" si="48"/>
        <v>59326</v>
      </c>
      <c r="L134" s="50">
        <f t="shared" si="48"/>
        <v>9746</v>
      </c>
      <c r="M134" s="50">
        <f t="shared" si="48"/>
        <v>1209</v>
      </c>
      <c r="N134" s="50">
        <f t="shared" si="48"/>
        <v>22546</v>
      </c>
      <c r="O134" s="50">
        <f t="shared" si="48"/>
        <v>12091</v>
      </c>
      <c r="P134" s="50">
        <f t="shared" si="48"/>
        <v>1661</v>
      </c>
      <c r="Q134" s="50">
        <f t="shared" si="48"/>
        <v>2346</v>
      </c>
      <c r="R134" s="50">
        <f t="shared" si="48"/>
        <v>5001</v>
      </c>
      <c r="S134" s="50">
        <f t="shared" si="48"/>
        <v>10607</v>
      </c>
      <c r="T134" s="50">
        <f>SUM(D134:S134)</f>
        <v>565652</v>
      </c>
      <c r="U134" s="50">
        <f t="shared" ref="U134" si="49">D134+E134+H134+I134+L134+M134+P134+Q134+(2*(F134+G134+J134+K134+N134+O134+R134+S134))</f>
        <v>1014246</v>
      </c>
    </row>
    <row r="135" spans="3:21" ht="13.8" thickBot="1" x14ac:dyDescent="0.3"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</row>
    <row r="136" spans="3:21" ht="13.8" thickBot="1" x14ac:dyDescent="0.3">
      <c r="C136" s="362" t="s">
        <v>78</v>
      </c>
      <c r="D136" s="363"/>
      <c r="E136" s="363"/>
      <c r="F136" s="363"/>
      <c r="G136" s="363"/>
      <c r="H136" s="363"/>
      <c r="I136" s="363"/>
      <c r="J136" s="363"/>
      <c r="K136" s="363"/>
      <c r="L136" s="363"/>
      <c r="M136" s="363"/>
      <c r="N136" s="363"/>
      <c r="O136" s="363"/>
      <c r="P136" s="363"/>
      <c r="Q136" s="363"/>
      <c r="R136" s="363"/>
      <c r="S136" s="363"/>
      <c r="T136" s="363"/>
      <c r="U136" s="364"/>
    </row>
    <row r="137" spans="3:21" ht="13.8" thickBot="1" x14ac:dyDescent="0.3">
      <c r="C137" s="365" t="s">
        <v>12</v>
      </c>
      <c r="D137" s="367" t="s">
        <v>0</v>
      </c>
      <c r="E137" s="368"/>
      <c r="F137" s="368"/>
      <c r="G137" s="369"/>
      <c r="H137" s="370" t="s">
        <v>1</v>
      </c>
      <c r="I137" s="371"/>
      <c r="J137" s="371"/>
      <c r="K137" s="372"/>
      <c r="L137" s="370" t="s">
        <v>2</v>
      </c>
      <c r="M137" s="371"/>
      <c r="N137" s="371"/>
      <c r="O137" s="372"/>
      <c r="P137" s="370" t="s">
        <v>3</v>
      </c>
      <c r="Q137" s="371"/>
      <c r="R137" s="371"/>
      <c r="S137" s="372"/>
      <c r="T137" s="373" t="s">
        <v>4</v>
      </c>
      <c r="U137" s="373" t="s">
        <v>5</v>
      </c>
    </row>
    <row r="138" spans="3:21" ht="13.8" thickBot="1" x14ac:dyDescent="0.3">
      <c r="C138" s="365"/>
      <c r="D138" s="360" t="s">
        <v>6</v>
      </c>
      <c r="E138" s="361"/>
      <c r="F138" s="360" t="s">
        <v>7</v>
      </c>
      <c r="G138" s="361"/>
      <c r="H138" s="360" t="s">
        <v>6</v>
      </c>
      <c r="I138" s="361"/>
      <c r="J138" s="360" t="s">
        <v>7</v>
      </c>
      <c r="K138" s="361"/>
      <c r="L138" s="360" t="s">
        <v>6</v>
      </c>
      <c r="M138" s="361"/>
      <c r="N138" s="360" t="s">
        <v>7</v>
      </c>
      <c r="O138" s="361"/>
      <c r="P138" s="360" t="s">
        <v>6</v>
      </c>
      <c r="Q138" s="361"/>
      <c r="R138" s="360" t="s">
        <v>7</v>
      </c>
      <c r="S138" s="361"/>
      <c r="T138" s="374"/>
      <c r="U138" s="374"/>
    </row>
    <row r="139" spans="3:21" ht="13.8" thickBot="1" x14ac:dyDescent="0.3">
      <c r="C139" s="366"/>
      <c r="D139" s="45" t="s">
        <v>8</v>
      </c>
      <c r="E139" s="45" t="s">
        <v>9</v>
      </c>
      <c r="F139" s="45" t="s">
        <v>8</v>
      </c>
      <c r="G139" s="46" t="s">
        <v>9</v>
      </c>
      <c r="H139" s="45" t="s">
        <v>8</v>
      </c>
      <c r="I139" s="45" t="s">
        <v>9</v>
      </c>
      <c r="J139" s="45" t="s">
        <v>8</v>
      </c>
      <c r="K139" s="45" t="s">
        <v>9</v>
      </c>
      <c r="L139" s="45" t="s">
        <v>8</v>
      </c>
      <c r="M139" s="45" t="s">
        <v>9</v>
      </c>
      <c r="N139" s="45" t="s">
        <v>8</v>
      </c>
      <c r="O139" s="45" t="s">
        <v>9</v>
      </c>
      <c r="P139" s="45" t="s">
        <v>8</v>
      </c>
      <c r="Q139" s="45" t="s">
        <v>9</v>
      </c>
      <c r="R139" s="45" t="s">
        <v>8</v>
      </c>
      <c r="S139" s="45" t="s">
        <v>9</v>
      </c>
      <c r="T139" s="375"/>
      <c r="U139" s="375"/>
    </row>
    <row r="140" spans="3:21" x14ac:dyDescent="0.25">
      <c r="C140" s="47" t="s">
        <v>13</v>
      </c>
      <c r="D140" s="103">
        <f>D129-D118</f>
        <v>-254</v>
      </c>
      <c r="E140" s="103">
        <f t="shared" ref="E140:S140" si="50">E129-E118</f>
        <v>5296</v>
      </c>
      <c r="F140" s="103">
        <f t="shared" si="50"/>
        <v>3216</v>
      </c>
      <c r="G140" s="103">
        <f t="shared" si="50"/>
        <v>5103</v>
      </c>
      <c r="H140" s="103">
        <f t="shared" si="50"/>
        <v>1666</v>
      </c>
      <c r="I140" s="103">
        <f t="shared" si="50"/>
        <v>726</v>
      </c>
      <c r="J140" s="103">
        <f t="shared" si="50"/>
        <v>3300</v>
      </c>
      <c r="K140" s="103">
        <f t="shared" si="50"/>
        <v>4608</v>
      </c>
      <c r="L140" s="103">
        <f t="shared" si="50"/>
        <v>-389</v>
      </c>
      <c r="M140" s="103">
        <f t="shared" si="50"/>
        <v>3</v>
      </c>
      <c r="N140" s="103">
        <f t="shared" si="50"/>
        <v>1815</v>
      </c>
      <c r="O140" s="103">
        <f t="shared" si="50"/>
        <v>0</v>
      </c>
      <c r="P140" s="103">
        <f t="shared" si="50"/>
        <v>0</v>
      </c>
      <c r="Q140" s="103">
        <f t="shared" si="50"/>
        <v>0</v>
      </c>
      <c r="R140" s="103">
        <f t="shared" si="50"/>
        <v>0</v>
      </c>
      <c r="S140" s="103">
        <f t="shared" si="50"/>
        <v>0</v>
      </c>
      <c r="T140" s="103">
        <f>SUM(D140:S140)</f>
        <v>25090</v>
      </c>
      <c r="U140" s="103">
        <f>D140+E140+H140+I140+L140+M140+P140+Q140+(2*(F140+G140+J140+K140+N140+O140+R140+S140))</f>
        <v>43132</v>
      </c>
    </row>
    <row r="141" spans="3:21" x14ac:dyDescent="0.25">
      <c r="C141" s="48" t="s">
        <v>14</v>
      </c>
      <c r="D141" s="104">
        <f t="shared" ref="D141:S145" si="51">D130-D119</f>
        <v>-6827</v>
      </c>
      <c r="E141" s="104">
        <f t="shared" si="51"/>
        <v>14</v>
      </c>
      <c r="F141" s="104">
        <f t="shared" si="51"/>
        <v>-14968</v>
      </c>
      <c r="G141" s="104">
        <f t="shared" si="51"/>
        <v>-2029</v>
      </c>
      <c r="H141" s="104">
        <f t="shared" si="51"/>
        <v>-1318</v>
      </c>
      <c r="I141" s="104">
        <f t="shared" si="51"/>
        <v>-1436</v>
      </c>
      <c r="J141" s="104">
        <f t="shared" si="51"/>
        <v>-1449</v>
      </c>
      <c r="K141" s="104">
        <f t="shared" si="51"/>
        <v>-8247</v>
      </c>
      <c r="L141" s="104">
        <f t="shared" si="51"/>
        <v>559</v>
      </c>
      <c r="M141" s="104">
        <f t="shared" si="51"/>
        <v>61</v>
      </c>
      <c r="N141" s="104">
        <f t="shared" si="51"/>
        <v>836</v>
      </c>
      <c r="O141" s="104">
        <f t="shared" si="51"/>
        <v>73</v>
      </c>
      <c r="P141" s="104">
        <f t="shared" si="51"/>
        <v>913</v>
      </c>
      <c r="Q141" s="104">
        <f t="shared" si="51"/>
        <v>322</v>
      </c>
      <c r="R141" s="104">
        <f t="shared" si="51"/>
        <v>2161</v>
      </c>
      <c r="S141" s="104">
        <f t="shared" si="51"/>
        <v>2832</v>
      </c>
      <c r="T141" s="104">
        <f t="shared" ref="T141:T144" si="52">SUM(D141:S141)</f>
        <v>-28503</v>
      </c>
      <c r="U141" s="104">
        <f t="shared" ref="U141:U144" si="53">D141+E141+H141+I141+L141+M141+P141+Q141+(2*(F141+G141+J141+K141+N141+O141+R141+S141))</f>
        <v>-49294</v>
      </c>
    </row>
    <row r="142" spans="3:21" x14ac:dyDescent="0.25">
      <c r="C142" s="48" t="s">
        <v>15</v>
      </c>
      <c r="D142" s="104">
        <f t="shared" si="51"/>
        <v>-2290</v>
      </c>
      <c r="E142" s="104">
        <f t="shared" si="51"/>
        <v>764</v>
      </c>
      <c r="F142" s="104">
        <f t="shared" si="51"/>
        <v>-4507</v>
      </c>
      <c r="G142" s="104">
        <f t="shared" si="51"/>
        <v>8748</v>
      </c>
      <c r="H142" s="104">
        <f t="shared" si="51"/>
        <v>-1164</v>
      </c>
      <c r="I142" s="104">
        <f t="shared" si="51"/>
        <v>-212</v>
      </c>
      <c r="J142" s="104">
        <f t="shared" si="51"/>
        <v>6440</v>
      </c>
      <c r="K142" s="104">
        <f t="shared" si="51"/>
        <v>644</v>
      </c>
      <c r="L142" s="104">
        <f t="shared" si="51"/>
        <v>-1113</v>
      </c>
      <c r="M142" s="104">
        <f t="shared" si="51"/>
        <v>121</v>
      </c>
      <c r="N142" s="104">
        <f t="shared" si="51"/>
        <v>-3912</v>
      </c>
      <c r="O142" s="104">
        <f t="shared" si="51"/>
        <v>-791</v>
      </c>
      <c r="P142" s="104">
        <f t="shared" si="51"/>
        <v>-8</v>
      </c>
      <c r="Q142" s="104">
        <f t="shared" si="51"/>
        <v>22</v>
      </c>
      <c r="R142" s="104">
        <f t="shared" si="51"/>
        <v>-27</v>
      </c>
      <c r="S142" s="104">
        <f t="shared" si="51"/>
        <v>-291</v>
      </c>
      <c r="T142" s="104">
        <f t="shared" si="52"/>
        <v>2424</v>
      </c>
      <c r="U142" s="104">
        <f t="shared" si="53"/>
        <v>8728</v>
      </c>
    </row>
    <row r="143" spans="3:21" x14ac:dyDescent="0.25">
      <c r="C143" s="48" t="s">
        <v>16</v>
      </c>
      <c r="D143" s="104">
        <f t="shared" si="51"/>
        <v>0</v>
      </c>
      <c r="E143" s="104">
        <f t="shared" si="51"/>
        <v>0</v>
      </c>
      <c r="F143" s="104">
        <f t="shared" si="51"/>
        <v>0</v>
      </c>
      <c r="G143" s="104">
        <f t="shared" si="51"/>
        <v>0</v>
      </c>
      <c r="H143" s="104">
        <f t="shared" si="51"/>
        <v>0</v>
      </c>
      <c r="I143" s="104">
        <f t="shared" si="51"/>
        <v>0</v>
      </c>
      <c r="J143" s="104">
        <f t="shared" si="51"/>
        <v>0</v>
      </c>
      <c r="K143" s="104">
        <f t="shared" si="51"/>
        <v>0</v>
      </c>
      <c r="L143" s="104">
        <f t="shared" si="51"/>
        <v>0</v>
      </c>
      <c r="M143" s="104">
        <f t="shared" si="51"/>
        <v>0</v>
      </c>
      <c r="N143" s="104">
        <f t="shared" si="51"/>
        <v>0</v>
      </c>
      <c r="O143" s="104">
        <f t="shared" si="51"/>
        <v>0</v>
      </c>
      <c r="P143" s="104">
        <f t="shared" si="51"/>
        <v>0</v>
      </c>
      <c r="Q143" s="104">
        <f t="shared" si="51"/>
        <v>0</v>
      </c>
      <c r="R143" s="104">
        <f t="shared" si="51"/>
        <v>0</v>
      </c>
      <c r="S143" s="104">
        <f t="shared" si="51"/>
        <v>0</v>
      </c>
      <c r="T143" s="104">
        <f t="shared" si="52"/>
        <v>0</v>
      </c>
      <c r="U143" s="104">
        <f t="shared" si="53"/>
        <v>0</v>
      </c>
    </row>
    <row r="144" spans="3:21" ht="13.8" thickBot="1" x14ac:dyDescent="0.3">
      <c r="C144" s="48" t="s">
        <v>17</v>
      </c>
      <c r="D144" s="105">
        <f t="shared" si="51"/>
        <v>-80</v>
      </c>
      <c r="E144" s="105">
        <f t="shared" si="51"/>
        <v>0</v>
      </c>
      <c r="F144" s="105">
        <f t="shared" si="51"/>
        <v>-128</v>
      </c>
      <c r="G144" s="105">
        <f t="shared" si="51"/>
        <v>0</v>
      </c>
      <c r="H144" s="105">
        <f t="shared" si="51"/>
        <v>6</v>
      </c>
      <c r="I144" s="105">
        <f t="shared" si="51"/>
        <v>0</v>
      </c>
      <c r="J144" s="105">
        <f t="shared" si="51"/>
        <v>-89</v>
      </c>
      <c r="K144" s="105">
        <f t="shared" si="51"/>
        <v>0</v>
      </c>
      <c r="L144" s="105">
        <f t="shared" si="51"/>
        <v>0</v>
      </c>
      <c r="M144" s="105">
        <f t="shared" si="51"/>
        <v>0</v>
      </c>
      <c r="N144" s="105">
        <f t="shared" si="51"/>
        <v>0</v>
      </c>
      <c r="O144" s="105">
        <f t="shared" si="51"/>
        <v>0</v>
      </c>
      <c r="P144" s="105">
        <f t="shared" si="51"/>
        <v>14</v>
      </c>
      <c r="Q144" s="105">
        <f t="shared" si="51"/>
        <v>5</v>
      </c>
      <c r="R144" s="105">
        <f t="shared" si="51"/>
        <v>-326</v>
      </c>
      <c r="S144" s="105">
        <f t="shared" si="51"/>
        <v>39</v>
      </c>
      <c r="T144" s="104">
        <f t="shared" si="52"/>
        <v>-559</v>
      </c>
      <c r="U144" s="104">
        <f t="shared" si="53"/>
        <v>-1063</v>
      </c>
    </row>
    <row r="145" spans="3:21" ht="13.8" thickBot="1" x14ac:dyDescent="0.3">
      <c r="C145" s="49" t="s">
        <v>10</v>
      </c>
      <c r="D145" s="50">
        <f>D134-D123</f>
        <v>-9451</v>
      </c>
      <c r="E145" s="50">
        <f t="shared" si="51"/>
        <v>6074</v>
      </c>
      <c r="F145" s="50">
        <f t="shared" si="51"/>
        <v>-16387</v>
      </c>
      <c r="G145" s="50">
        <f t="shared" si="51"/>
        <v>11822</v>
      </c>
      <c r="H145" s="50">
        <f t="shared" si="51"/>
        <v>-810</v>
      </c>
      <c r="I145" s="50">
        <f t="shared" si="51"/>
        <v>-922</v>
      </c>
      <c r="J145" s="50">
        <f t="shared" si="51"/>
        <v>8202</v>
      </c>
      <c r="K145" s="50">
        <f t="shared" si="51"/>
        <v>-2995</v>
      </c>
      <c r="L145" s="50">
        <f t="shared" si="51"/>
        <v>-943</v>
      </c>
      <c r="M145" s="50">
        <f t="shared" si="51"/>
        <v>185</v>
      </c>
      <c r="N145" s="50">
        <f t="shared" si="51"/>
        <v>-1261</v>
      </c>
      <c r="O145" s="50">
        <f t="shared" si="51"/>
        <v>-718</v>
      </c>
      <c r="P145" s="50">
        <f t="shared" si="51"/>
        <v>919</v>
      </c>
      <c r="Q145" s="50">
        <f t="shared" si="51"/>
        <v>349</v>
      </c>
      <c r="R145" s="50">
        <f t="shared" si="51"/>
        <v>1808</v>
      </c>
      <c r="S145" s="50">
        <f t="shared" si="51"/>
        <v>2580</v>
      </c>
      <c r="T145" s="50">
        <f t="shared" ref="T145:U145" si="54">T134-T123</f>
        <v>-1548</v>
      </c>
      <c r="U145" s="50">
        <f t="shared" si="54"/>
        <v>1503</v>
      </c>
    </row>
    <row r="146" spans="3:21" ht="13.8" thickBot="1" x14ac:dyDescent="0.3"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</row>
    <row r="147" spans="3:21" ht="13.8" thickBot="1" x14ac:dyDescent="0.3">
      <c r="C147" s="362" t="s">
        <v>79</v>
      </c>
      <c r="D147" s="363"/>
      <c r="E147" s="363"/>
      <c r="F147" s="363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63"/>
      <c r="R147" s="363"/>
      <c r="S147" s="363"/>
      <c r="T147" s="363"/>
      <c r="U147" s="364"/>
    </row>
    <row r="148" spans="3:21" ht="13.8" thickBot="1" x14ac:dyDescent="0.3">
      <c r="C148" s="365" t="s">
        <v>12</v>
      </c>
      <c r="D148" s="367" t="s">
        <v>0</v>
      </c>
      <c r="E148" s="368"/>
      <c r="F148" s="368"/>
      <c r="G148" s="369"/>
      <c r="H148" s="370" t="s">
        <v>1</v>
      </c>
      <c r="I148" s="371"/>
      <c r="J148" s="371"/>
      <c r="K148" s="372"/>
      <c r="L148" s="370" t="s">
        <v>2</v>
      </c>
      <c r="M148" s="371"/>
      <c r="N148" s="371"/>
      <c r="O148" s="372"/>
      <c r="P148" s="370" t="s">
        <v>3</v>
      </c>
      <c r="Q148" s="371"/>
      <c r="R148" s="371"/>
      <c r="S148" s="372"/>
      <c r="T148" s="373" t="s">
        <v>4</v>
      </c>
      <c r="U148" s="373" t="s">
        <v>5</v>
      </c>
    </row>
    <row r="149" spans="3:21" ht="13.8" thickBot="1" x14ac:dyDescent="0.3">
      <c r="C149" s="365"/>
      <c r="D149" s="360" t="s">
        <v>6</v>
      </c>
      <c r="E149" s="361"/>
      <c r="F149" s="360" t="s">
        <v>7</v>
      </c>
      <c r="G149" s="361"/>
      <c r="H149" s="360" t="s">
        <v>6</v>
      </c>
      <c r="I149" s="361"/>
      <c r="J149" s="360" t="s">
        <v>7</v>
      </c>
      <c r="K149" s="361"/>
      <c r="L149" s="360" t="s">
        <v>6</v>
      </c>
      <c r="M149" s="361"/>
      <c r="N149" s="360" t="s">
        <v>7</v>
      </c>
      <c r="O149" s="361"/>
      <c r="P149" s="360" t="s">
        <v>6</v>
      </c>
      <c r="Q149" s="361"/>
      <c r="R149" s="360" t="s">
        <v>7</v>
      </c>
      <c r="S149" s="361"/>
      <c r="T149" s="374"/>
      <c r="U149" s="374"/>
    </row>
    <row r="150" spans="3:21" ht="13.8" thickBot="1" x14ac:dyDescent="0.3">
      <c r="C150" s="366"/>
      <c r="D150" s="45" t="s">
        <v>8</v>
      </c>
      <c r="E150" s="45" t="s">
        <v>9</v>
      </c>
      <c r="F150" s="45" t="s">
        <v>8</v>
      </c>
      <c r="G150" s="46" t="s">
        <v>9</v>
      </c>
      <c r="H150" s="45" t="s">
        <v>8</v>
      </c>
      <c r="I150" s="45" t="s">
        <v>9</v>
      </c>
      <c r="J150" s="45" t="s">
        <v>8</v>
      </c>
      <c r="K150" s="45" t="s">
        <v>9</v>
      </c>
      <c r="L150" s="45" t="s">
        <v>8</v>
      </c>
      <c r="M150" s="45" t="s">
        <v>9</v>
      </c>
      <c r="N150" s="45" t="s">
        <v>8</v>
      </c>
      <c r="O150" s="45" t="s">
        <v>9</v>
      </c>
      <c r="P150" s="45" t="s">
        <v>8</v>
      </c>
      <c r="Q150" s="45" t="s">
        <v>9</v>
      </c>
      <c r="R150" s="45" t="s">
        <v>8</v>
      </c>
      <c r="S150" s="45" t="s">
        <v>9</v>
      </c>
      <c r="T150" s="375"/>
      <c r="U150" s="375"/>
    </row>
    <row r="151" spans="3:21" ht="13.8" thickBot="1" x14ac:dyDescent="0.3">
      <c r="C151" s="47" t="s">
        <v>13</v>
      </c>
      <c r="D151" s="107">
        <f>+D140/D118</f>
        <v>-9.7504798464491366E-2</v>
      </c>
      <c r="E151" s="107">
        <f t="shared" ref="E151:N151" si="55">+E140/E118</f>
        <v>1.3206982543640897</v>
      </c>
      <c r="F151" s="107">
        <f t="shared" si="55"/>
        <v>0.24023306192574886</v>
      </c>
      <c r="G151" s="107">
        <f t="shared" si="55"/>
        <v>1.0199880071956826</v>
      </c>
      <c r="H151" s="107">
        <f t="shared" si="55"/>
        <v>0.22577585038623119</v>
      </c>
      <c r="I151" s="107">
        <f t="shared" si="55"/>
        <v>0.990450204638472</v>
      </c>
      <c r="J151" s="107">
        <f t="shared" si="55"/>
        <v>0.30266899018618731</v>
      </c>
      <c r="K151" s="107">
        <f t="shared" si="55"/>
        <v>0.35199755557253076</v>
      </c>
      <c r="L151" s="107">
        <f t="shared" si="55"/>
        <v>-4.8906210711591652E-2</v>
      </c>
      <c r="M151" s="107"/>
      <c r="N151" s="107">
        <f t="shared" si="55"/>
        <v>0.11266294227188083</v>
      </c>
      <c r="O151" s="107"/>
      <c r="P151" s="107"/>
      <c r="Q151" s="107"/>
      <c r="R151" s="107"/>
      <c r="S151" s="107"/>
      <c r="T151" s="107">
        <f>+T140/T118</f>
        <v>0.30908530951647673</v>
      </c>
      <c r="U151" s="107">
        <f>+U140/U118</f>
        <v>0.30881584317207111</v>
      </c>
    </row>
    <row r="152" spans="3:21" ht="13.8" thickBot="1" x14ac:dyDescent="0.3">
      <c r="C152" s="48" t="s">
        <v>14</v>
      </c>
      <c r="D152" s="107">
        <f t="shared" ref="D152:U155" si="56">+D141/D119</f>
        <v>-0.17492569437327046</v>
      </c>
      <c r="E152" s="107">
        <f t="shared" si="56"/>
        <v>2.5878003696857672E-2</v>
      </c>
      <c r="F152" s="107">
        <f t="shared" si="56"/>
        <v>-0.11642993823799375</v>
      </c>
      <c r="G152" s="107">
        <f t="shared" si="56"/>
        <v>-0.13960368790422459</v>
      </c>
      <c r="H152" s="107">
        <f t="shared" si="56"/>
        <v>-5.1759346528432296E-2</v>
      </c>
      <c r="I152" s="107">
        <f t="shared" si="56"/>
        <v>-0.12922966162706984</v>
      </c>
      <c r="J152" s="107">
        <f t="shared" si="56"/>
        <v>-2.0866334494974222E-2</v>
      </c>
      <c r="K152" s="107">
        <f t="shared" si="56"/>
        <v>-0.18097035395317199</v>
      </c>
      <c r="L152" s="107">
        <f t="shared" si="56"/>
        <v>0.35902376364804112</v>
      </c>
      <c r="M152" s="107">
        <f t="shared" si="56"/>
        <v>0.9838709677419355</v>
      </c>
      <c r="N152" s="107">
        <f t="shared" si="56"/>
        <v>0.23549295774647888</v>
      </c>
      <c r="O152" s="107">
        <f t="shared" si="56"/>
        <v>0.43712574850299402</v>
      </c>
      <c r="P152" s="107">
        <f t="shared" si="56"/>
        <v>2.1381733021077283</v>
      </c>
      <c r="Q152" s="107">
        <f t="shared" si="56"/>
        <v>0.17293233082706766</v>
      </c>
      <c r="R152" s="107">
        <f t="shared" si="56"/>
        <v>1.0986273512963904</v>
      </c>
      <c r="S152" s="107">
        <f t="shared" si="56"/>
        <v>0.3902439024390244</v>
      </c>
      <c r="T152" s="108">
        <f t="shared" si="56"/>
        <v>-8.1182230652892776E-2</v>
      </c>
      <c r="U152" s="108">
        <f t="shared" si="56"/>
        <v>-7.9232333298507582E-2</v>
      </c>
    </row>
    <row r="153" spans="3:21" ht="13.8" thickBot="1" x14ac:dyDescent="0.3">
      <c r="C153" s="48" t="s">
        <v>15</v>
      </c>
      <c r="D153" s="107">
        <f t="shared" si="56"/>
        <v>-0.45382481173206501</v>
      </c>
      <c r="E153" s="107">
        <f t="shared" si="56"/>
        <v>0.33686067019400351</v>
      </c>
      <c r="F153" s="107">
        <f t="shared" si="56"/>
        <v>-0.37683946488294312</v>
      </c>
      <c r="G153" s="107">
        <f t="shared" si="56"/>
        <v>0.32002926650813973</v>
      </c>
      <c r="H153" s="107">
        <f t="shared" si="56"/>
        <v>-0.14661796195994459</v>
      </c>
      <c r="I153" s="107">
        <f t="shared" si="56"/>
        <v>-0.24339839265212398</v>
      </c>
      <c r="J153" s="107">
        <f t="shared" si="56"/>
        <v>0.12061280293665955</v>
      </c>
      <c r="K153" s="107">
        <f t="shared" si="56"/>
        <v>0.17600437277944794</v>
      </c>
      <c r="L153" s="107">
        <f t="shared" si="56"/>
        <v>-0.94482173174872663</v>
      </c>
      <c r="M153" s="107">
        <f t="shared" si="56"/>
        <v>0.12577962577962579</v>
      </c>
      <c r="N153" s="107">
        <f t="shared" si="56"/>
        <v>-0.94333252953942615</v>
      </c>
      <c r="O153" s="107">
        <f t="shared" si="56"/>
        <v>-6.2569213732004428E-2</v>
      </c>
      <c r="P153" s="107">
        <f t="shared" si="56"/>
        <v>-7.0796460176991149E-2</v>
      </c>
      <c r="Q153" s="107">
        <f t="shared" si="56"/>
        <v>0.16793893129770993</v>
      </c>
      <c r="R153" s="107">
        <f t="shared" si="56"/>
        <v>-0.15789473684210525</v>
      </c>
      <c r="S153" s="107">
        <f t="shared" si="56"/>
        <v>-0.44563552833078102</v>
      </c>
      <c r="T153" s="108">
        <f t="shared" si="56"/>
        <v>1.8298620809396916E-2</v>
      </c>
      <c r="U153" s="108">
        <f t="shared" si="56"/>
        <v>3.5417765694111918E-2</v>
      </c>
    </row>
    <row r="154" spans="3:21" ht="13.8" thickBot="1" x14ac:dyDescent="0.3">
      <c r="C154" s="48" t="s">
        <v>16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 t="e">
        <f t="shared" si="56"/>
        <v>#DIV/0!</v>
      </c>
      <c r="Q154" s="107" t="e">
        <f t="shared" si="56"/>
        <v>#DIV/0!</v>
      </c>
      <c r="R154" s="107"/>
      <c r="S154" s="107"/>
      <c r="T154" s="108" t="e">
        <f t="shared" si="56"/>
        <v>#DIV/0!</v>
      </c>
      <c r="U154" s="108" t="e">
        <f t="shared" si="56"/>
        <v>#DIV/0!</v>
      </c>
    </row>
    <row r="155" spans="3:21" ht="13.8" thickBot="1" x14ac:dyDescent="0.3">
      <c r="C155" s="48" t="s">
        <v>17</v>
      </c>
      <c r="D155" s="107">
        <f t="shared" ref="D155:S155" si="57">+D144/D122</f>
        <v>-0.42328042328042326</v>
      </c>
      <c r="E155" s="107"/>
      <c r="F155" s="107">
        <f t="shared" si="57"/>
        <v>-0.31527093596059114</v>
      </c>
      <c r="G155" s="107" t="e">
        <f t="shared" si="57"/>
        <v>#DIV/0!</v>
      </c>
      <c r="H155" s="107">
        <f t="shared" si="57"/>
        <v>0.3</v>
      </c>
      <c r="I155" s="107"/>
      <c r="J155" s="107">
        <f t="shared" si="57"/>
        <v>-0.19181034482758622</v>
      </c>
      <c r="K155" s="107"/>
      <c r="L155" s="107"/>
      <c r="M155" s="107"/>
      <c r="N155" s="107"/>
      <c r="O155" s="107"/>
      <c r="P155" s="107">
        <f t="shared" si="57"/>
        <v>6.9306930693069313E-2</v>
      </c>
      <c r="Q155" s="107">
        <f t="shared" si="57"/>
        <v>1.25</v>
      </c>
      <c r="R155" s="107">
        <f t="shared" si="57"/>
        <v>-0.30900473933649292</v>
      </c>
      <c r="S155" s="107">
        <f t="shared" si="57"/>
        <v>0.33333333333333331</v>
      </c>
      <c r="T155" s="109">
        <f t="shared" si="56"/>
        <v>-0.2275132275132275</v>
      </c>
      <c r="U155" s="109">
        <f t="shared" si="56"/>
        <v>-0.23627472771727051</v>
      </c>
    </row>
    <row r="156" spans="3:21" ht="13.8" thickBot="1" x14ac:dyDescent="0.3">
      <c r="C156" s="49" t="s">
        <v>10</v>
      </c>
      <c r="D156" s="51">
        <f>+D145/D123</f>
        <v>-0.20165144661602799</v>
      </c>
      <c r="E156" s="51">
        <f t="shared" ref="E156:U156" si="58">+E145/E123</f>
        <v>0.89074644376008216</v>
      </c>
      <c r="F156" s="51">
        <f t="shared" si="58"/>
        <v>-0.10619463291664237</v>
      </c>
      <c r="G156" s="51">
        <f t="shared" si="58"/>
        <v>0.25221880867042157</v>
      </c>
      <c r="H156" s="51">
        <f t="shared" si="58"/>
        <v>-1.9851968040782316E-2</v>
      </c>
      <c r="I156" s="51">
        <f t="shared" si="58"/>
        <v>-7.2507077697389122E-2</v>
      </c>
      <c r="J156" s="51">
        <f t="shared" si="58"/>
        <v>6.1116368486546502E-2</v>
      </c>
      <c r="K156" s="51">
        <f t="shared" si="58"/>
        <v>-4.8057637072575855E-2</v>
      </c>
      <c r="L156" s="51">
        <f t="shared" si="58"/>
        <v>-8.822153615866779E-2</v>
      </c>
      <c r="M156" s="51">
        <f t="shared" si="58"/>
        <v>0.1806640625</v>
      </c>
      <c r="N156" s="51">
        <f t="shared" si="58"/>
        <v>-5.296761456714412E-2</v>
      </c>
      <c r="O156" s="51">
        <f t="shared" si="58"/>
        <v>-5.6054336794441412E-2</v>
      </c>
      <c r="P156" s="51">
        <f t="shared" si="58"/>
        <v>1.238544474393531</v>
      </c>
      <c r="Q156" s="51">
        <f t="shared" si="58"/>
        <v>0.17476214321482222</v>
      </c>
      <c r="R156" s="51">
        <f t="shared" si="58"/>
        <v>0.56623864704040083</v>
      </c>
      <c r="S156" s="51">
        <f t="shared" si="58"/>
        <v>0.32141522362028158</v>
      </c>
      <c r="T156" s="51">
        <f t="shared" si="58"/>
        <v>-2.7291960507757405E-3</v>
      </c>
      <c r="U156" s="51">
        <f t="shared" si="58"/>
        <v>1.4840882632612617E-3</v>
      </c>
    </row>
    <row r="159" spans="3:21" x14ac:dyDescent="0.25">
      <c r="C159" s="223" t="s">
        <v>19</v>
      </c>
      <c r="D159" s="224"/>
      <c r="E159" s="224"/>
      <c r="F159" s="224"/>
      <c r="G159" s="224"/>
      <c r="H159" s="184">
        <f>+(D197+F197+H197+J197)/(+D175+F175+H175+J175)</f>
        <v>-0.18963895787107107</v>
      </c>
      <c r="I159" s="225"/>
      <c r="J159" s="345" t="s">
        <v>40</v>
      </c>
      <c r="K159" s="346"/>
      <c r="L159" s="346"/>
      <c r="M159" s="346"/>
      <c r="N159" s="346"/>
      <c r="O159" s="346"/>
      <c r="P159" s="346"/>
      <c r="Q159" s="346"/>
      <c r="R159" s="346"/>
      <c r="S159" s="346"/>
      <c r="T159" s="346"/>
      <c r="U159" s="347"/>
    </row>
    <row r="160" spans="3:21" x14ac:dyDescent="0.25">
      <c r="C160" s="226" t="s">
        <v>20</v>
      </c>
      <c r="D160" s="227"/>
      <c r="E160" s="227"/>
      <c r="F160" s="227"/>
      <c r="G160" s="227"/>
      <c r="H160" s="187">
        <f>+((D197+H197)+2*(F197+J197))/((D175+H175)+2*(F175+J175))</f>
        <v>-0.18565719452516202</v>
      </c>
      <c r="I160" s="225"/>
      <c r="J160" s="348"/>
      <c r="K160" s="349"/>
      <c r="L160" s="349"/>
      <c r="M160" s="349"/>
      <c r="N160" s="349"/>
      <c r="O160" s="349"/>
      <c r="P160" s="349"/>
      <c r="Q160" s="349"/>
      <c r="R160" s="349"/>
      <c r="S160" s="349"/>
      <c r="T160" s="349"/>
      <c r="U160" s="350"/>
    </row>
    <row r="161" spans="3:21" x14ac:dyDescent="0.25">
      <c r="C161" s="228" t="s">
        <v>21</v>
      </c>
      <c r="D161" s="229"/>
      <c r="E161" s="229"/>
      <c r="F161" s="229"/>
      <c r="G161" s="229"/>
      <c r="H161" s="190">
        <f>+(E197+G197+I197+K197+M197+O197+Q197+S197)/(+E175+G175+I175+K175+M175+O175+Q175+S175)</f>
        <v>9.4342063558801273E-2</v>
      </c>
      <c r="I161" s="225"/>
      <c r="J161" s="348"/>
      <c r="K161" s="349"/>
      <c r="L161" s="349"/>
      <c r="M161" s="349"/>
      <c r="N161" s="349"/>
      <c r="O161" s="349"/>
      <c r="P161" s="349"/>
      <c r="Q161" s="349"/>
      <c r="R161" s="349"/>
      <c r="S161" s="349"/>
      <c r="T161" s="349"/>
      <c r="U161" s="350"/>
    </row>
    <row r="162" spans="3:21" x14ac:dyDescent="0.25">
      <c r="C162" s="226" t="s">
        <v>18</v>
      </c>
      <c r="D162" s="227"/>
      <c r="E162" s="227"/>
      <c r="F162" s="227"/>
      <c r="G162" s="227"/>
      <c r="H162" s="187">
        <f>+(L197+M197+N197+O197)/+(L175+M175+N175+O175)</f>
        <v>-0.11478048402109836</v>
      </c>
      <c r="I162" s="225"/>
      <c r="J162" s="345" t="s">
        <v>73</v>
      </c>
      <c r="K162" s="346"/>
      <c r="L162" s="346"/>
      <c r="M162" s="346"/>
      <c r="N162" s="346"/>
      <c r="O162" s="346"/>
      <c r="P162" s="346"/>
      <c r="Q162" s="346"/>
      <c r="R162" s="346"/>
      <c r="S162" s="346"/>
      <c r="T162" s="346"/>
      <c r="U162" s="347"/>
    </row>
    <row r="163" spans="3:21" x14ac:dyDescent="0.25">
      <c r="C163" s="226" t="s">
        <v>23</v>
      </c>
      <c r="D163" s="191"/>
      <c r="E163" s="191"/>
      <c r="F163" s="191"/>
      <c r="G163" s="191"/>
      <c r="H163" s="187">
        <f>+(P197+Q197+R197+S197)/(P175+Q175+R175+S175)</f>
        <v>-2.0856820744081173E-2</v>
      </c>
      <c r="I163" s="225"/>
      <c r="J163" s="348"/>
      <c r="K163" s="349"/>
      <c r="L163" s="349"/>
      <c r="M163" s="349"/>
      <c r="N163" s="349"/>
      <c r="O163" s="349"/>
      <c r="P163" s="349"/>
      <c r="Q163" s="349"/>
      <c r="R163" s="349"/>
      <c r="S163" s="349"/>
      <c r="T163" s="349"/>
      <c r="U163" s="350"/>
    </row>
    <row r="164" spans="3:21" x14ac:dyDescent="0.25">
      <c r="C164" s="230" t="s">
        <v>22</v>
      </c>
      <c r="D164" s="231"/>
      <c r="E164" s="231"/>
      <c r="F164" s="231"/>
      <c r="G164" s="231"/>
      <c r="H164" s="194">
        <f>+U197/U175</f>
        <v>-0.11178628628812062</v>
      </c>
      <c r="I164" s="225"/>
      <c r="J164" s="351"/>
      <c r="K164" s="352"/>
      <c r="L164" s="352"/>
      <c r="M164" s="352"/>
      <c r="N164" s="352"/>
      <c r="O164" s="352"/>
      <c r="P164" s="352"/>
      <c r="Q164" s="352"/>
      <c r="R164" s="352"/>
      <c r="S164" s="352"/>
      <c r="T164" s="352"/>
      <c r="U164" s="353"/>
    </row>
    <row r="165" spans="3:21" ht="13.8" thickBot="1" x14ac:dyDescent="0.3"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</row>
    <row r="166" spans="3:21" ht="13.8" customHeight="1" thickBot="1" x14ac:dyDescent="0.3">
      <c r="C166" s="195">
        <v>2021</v>
      </c>
      <c r="D166" s="333" t="s">
        <v>87</v>
      </c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5"/>
    </row>
    <row r="167" spans="3:21" ht="13.8" customHeight="1" thickBot="1" x14ac:dyDescent="0.3">
      <c r="C167" s="337" t="s">
        <v>12</v>
      </c>
      <c r="D167" s="354" t="s">
        <v>0</v>
      </c>
      <c r="E167" s="355"/>
      <c r="F167" s="355"/>
      <c r="G167" s="356"/>
      <c r="H167" s="357" t="s">
        <v>1</v>
      </c>
      <c r="I167" s="358"/>
      <c r="J167" s="358"/>
      <c r="K167" s="359"/>
      <c r="L167" s="357" t="s">
        <v>2</v>
      </c>
      <c r="M167" s="358"/>
      <c r="N167" s="358"/>
      <c r="O167" s="359"/>
      <c r="P167" s="357" t="s">
        <v>3</v>
      </c>
      <c r="Q167" s="358"/>
      <c r="R167" s="358"/>
      <c r="S167" s="359"/>
      <c r="T167" s="342" t="s">
        <v>4</v>
      </c>
      <c r="U167" s="342" t="s">
        <v>5</v>
      </c>
    </row>
    <row r="168" spans="3:21" ht="13.8" thickBot="1" x14ac:dyDescent="0.3">
      <c r="C168" s="337"/>
      <c r="D168" s="331" t="s">
        <v>6</v>
      </c>
      <c r="E168" s="332"/>
      <c r="F168" s="331" t="s">
        <v>7</v>
      </c>
      <c r="G168" s="332"/>
      <c r="H168" s="331" t="s">
        <v>6</v>
      </c>
      <c r="I168" s="332"/>
      <c r="J168" s="331" t="s">
        <v>7</v>
      </c>
      <c r="K168" s="332"/>
      <c r="L168" s="331" t="s">
        <v>6</v>
      </c>
      <c r="M168" s="332"/>
      <c r="N168" s="331" t="s">
        <v>7</v>
      </c>
      <c r="O168" s="332"/>
      <c r="P168" s="331" t="s">
        <v>6</v>
      </c>
      <c r="Q168" s="332"/>
      <c r="R168" s="331" t="s">
        <v>7</v>
      </c>
      <c r="S168" s="332"/>
      <c r="T168" s="343"/>
      <c r="U168" s="343"/>
    </row>
    <row r="169" spans="3:21" ht="13.8" thickBot="1" x14ac:dyDescent="0.3">
      <c r="C169" s="338"/>
      <c r="D169" s="196" t="s">
        <v>8</v>
      </c>
      <c r="E169" s="196" t="s">
        <v>9</v>
      </c>
      <c r="F169" s="196" t="s">
        <v>8</v>
      </c>
      <c r="G169" s="197" t="s">
        <v>9</v>
      </c>
      <c r="H169" s="196" t="s">
        <v>8</v>
      </c>
      <c r="I169" s="196" t="s">
        <v>9</v>
      </c>
      <c r="J169" s="196" t="s">
        <v>8</v>
      </c>
      <c r="K169" s="196" t="s">
        <v>9</v>
      </c>
      <c r="L169" s="196" t="s">
        <v>8</v>
      </c>
      <c r="M169" s="196" t="s">
        <v>9</v>
      </c>
      <c r="N169" s="196" t="s">
        <v>8</v>
      </c>
      <c r="O169" s="196" t="s">
        <v>9</v>
      </c>
      <c r="P169" s="196" t="s">
        <v>8</v>
      </c>
      <c r="Q169" s="196" t="s">
        <v>9</v>
      </c>
      <c r="R169" s="196" t="s">
        <v>8</v>
      </c>
      <c r="S169" s="196" t="s">
        <v>9</v>
      </c>
      <c r="T169" s="344"/>
      <c r="U169" s="344"/>
    </row>
    <row r="170" spans="3:21" x14ac:dyDescent="0.25">
      <c r="C170" s="198" t="s">
        <v>13</v>
      </c>
      <c r="D170" s="232">
        <v>3169</v>
      </c>
      <c r="E170" s="232">
        <v>7345</v>
      </c>
      <c r="F170" s="232">
        <v>15696</v>
      </c>
      <c r="G170" s="232">
        <v>5693</v>
      </c>
      <c r="H170" s="232">
        <v>9607</v>
      </c>
      <c r="I170" s="232">
        <v>1028</v>
      </c>
      <c r="J170" s="232">
        <v>10723</v>
      </c>
      <c r="K170" s="232">
        <v>16322</v>
      </c>
      <c r="L170" s="232">
        <v>7230</v>
      </c>
      <c r="M170" s="232">
        <v>0</v>
      </c>
      <c r="N170" s="232">
        <v>15239</v>
      </c>
      <c r="O170" s="232">
        <v>0</v>
      </c>
      <c r="P170" s="232">
        <v>2</v>
      </c>
      <c r="Q170" s="232">
        <v>0</v>
      </c>
      <c r="R170" s="232">
        <v>0</v>
      </c>
      <c r="S170" s="232">
        <v>0</v>
      </c>
      <c r="T170" s="232">
        <f>SUM(D170:S170)</f>
        <v>92054</v>
      </c>
      <c r="U170" s="232">
        <f>D170+E170+H170+I170+L170+M170+P170+Q170+(2*(F170+G170+J170+K170+N170+O170+R170+S170))</f>
        <v>155727</v>
      </c>
    </row>
    <row r="171" spans="3:21" x14ac:dyDescent="0.25">
      <c r="C171" s="199" t="s">
        <v>14</v>
      </c>
      <c r="D171" s="233">
        <v>39095</v>
      </c>
      <c r="E171" s="233">
        <v>267</v>
      </c>
      <c r="F171" s="233">
        <v>144253</v>
      </c>
      <c r="G171" s="233">
        <v>8996</v>
      </c>
      <c r="H171" s="233">
        <v>28089</v>
      </c>
      <c r="I171" s="233">
        <v>6088</v>
      </c>
      <c r="J171" s="233">
        <v>72465</v>
      </c>
      <c r="K171" s="233">
        <v>53577</v>
      </c>
      <c r="L171" s="233">
        <v>2904</v>
      </c>
      <c r="M171" s="233">
        <v>33</v>
      </c>
      <c r="N171" s="233">
        <v>5558</v>
      </c>
      <c r="O171" s="233">
        <v>755</v>
      </c>
      <c r="P171" s="233">
        <v>1361</v>
      </c>
      <c r="Q171" s="233">
        <v>1471</v>
      </c>
      <c r="R171" s="233">
        <v>3871</v>
      </c>
      <c r="S171" s="233">
        <v>6024</v>
      </c>
      <c r="T171" s="233">
        <f t="shared" ref="T171:T174" si="59">SUM(D171:S171)</f>
        <v>374807</v>
      </c>
      <c r="U171" s="233">
        <f t="shared" ref="U171:U175" si="60">D171+E171+H171+I171+L171+M171+P171+Q171+(2*(F171+G171+J171+K171+N171+O171+R171+S171))</f>
        <v>670306</v>
      </c>
    </row>
    <row r="172" spans="3:21" x14ac:dyDescent="0.25">
      <c r="C172" s="199" t="s">
        <v>15</v>
      </c>
      <c r="D172" s="233">
        <v>4381</v>
      </c>
      <c r="E172" s="233">
        <v>1355</v>
      </c>
      <c r="F172" s="233">
        <v>10616</v>
      </c>
      <c r="G172" s="233">
        <v>27779</v>
      </c>
      <c r="H172" s="233">
        <v>7632</v>
      </c>
      <c r="I172" s="233">
        <v>1309</v>
      </c>
      <c r="J172" s="233">
        <v>61273</v>
      </c>
      <c r="K172" s="233">
        <v>2817</v>
      </c>
      <c r="L172" s="233">
        <v>1242</v>
      </c>
      <c r="M172" s="233">
        <v>1017</v>
      </c>
      <c r="N172" s="233">
        <v>6262</v>
      </c>
      <c r="O172" s="233">
        <v>11328</v>
      </c>
      <c r="P172" s="233">
        <v>115</v>
      </c>
      <c r="Q172" s="233">
        <v>223</v>
      </c>
      <c r="R172" s="233">
        <v>211</v>
      </c>
      <c r="S172" s="233">
        <v>909</v>
      </c>
      <c r="T172" s="233">
        <f t="shared" si="59"/>
        <v>138469</v>
      </c>
      <c r="U172" s="233">
        <f t="shared" si="60"/>
        <v>259664</v>
      </c>
    </row>
    <row r="173" spans="3:21" x14ac:dyDescent="0.25">
      <c r="C173" s="199" t="s">
        <v>16</v>
      </c>
      <c r="D173" s="233">
        <v>0</v>
      </c>
      <c r="E173" s="233">
        <v>0</v>
      </c>
      <c r="F173" s="233">
        <v>0</v>
      </c>
      <c r="G173" s="233">
        <v>0</v>
      </c>
      <c r="H173" s="233">
        <v>0</v>
      </c>
      <c r="I173" s="233">
        <v>0</v>
      </c>
      <c r="J173" s="233">
        <v>0</v>
      </c>
      <c r="K173" s="233">
        <v>0</v>
      </c>
      <c r="L173" s="233">
        <v>0</v>
      </c>
      <c r="M173" s="233">
        <v>0</v>
      </c>
      <c r="N173" s="233">
        <v>0</v>
      </c>
      <c r="O173" s="233">
        <v>0</v>
      </c>
      <c r="P173" s="233">
        <v>0</v>
      </c>
      <c r="Q173" s="233">
        <v>0</v>
      </c>
      <c r="R173" s="233">
        <v>0</v>
      </c>
      <c r="S173" s="233">
        <v>0</v>
      </c>
      <c r="T173" s="233">
        <f t="shared" si="59"/>
        <v>0</v>
      </c>
      <c r="U173" s="233">
        <f t="shared" si="60"/>
        <v>0</v>
      </c>
    </row>
    <row r="174" spans="3:21" ht="13.8" thickBot="1" x14ac:dyDescent="0.3">
      <c r="C174" s="199" t="s">
        <v>17</v>
      </c>
      <c r="D174" s="233">
        <v>228</v>
      </c>
      <c r="E174" s="233">
        <v>0</v>
      </c>
      <c r="F174" s="233">
        <v>626</v>
      </c>
      <c r="G174" s="233">
        <v>17</v>
      </c>
      <c r="H174" s="233">
        <v>30</v>
      </c>
      <c r="I174" s="233">
        <v>0</v>
      </c>
      <c r="J174" s="233">
        <v>435</v>
      </c>
      <c r="K174" s="233">
        <v>0</v>
      </c>
      <c r="L174" s="233">
        <v>0</v>
      </c>
      <c r="M174" s="233">
        <v>0</v>
      </c>
      <c r="N174" s="233">
        <v>0</v>
      </c>
      <c r="O174" s="233">
        <v>0</v>
      </c>
      <c r="P174" s="233">
        <v>256</v>
      </c>
      <c r="Q174" s="233">
        <v>9</v>
      </c>
      <c r="R174" s="233">
        <v>1279</v>
      </c>
      <c r="S174" s="233">
        <v>235</v>
      </c>
      <c r="T174" s="233">
        <f t="shared" si="59"/>
        <v>3115</v>
      </c>
      <c r="U174" s="233">
        <f t="shared" si="60"/>
        <v>5707</v>
      </c>
    </row>
    <row r="175" spans="3:21" ht="13.8" thickBot="1" x14ac:dyDescent="0.3">
      <c r="C175" s="200" t="s">
        <v>10</v>
      </c>
      <c r="D175" s="201">
        <f>SUM(D170:D174)</f>
        <v>46873</v>
      </c>
      <c r="E175" s="201">
        <f t="shared" ref="E175:S175" si="61">SUM(E170:E174)</f>
        <v>8967</v>
      </c>
      <c r="F175" s="201">
        <f t="shared" si="61"/>
        <v>171191</v>
      </c>
      <c r="G175" s="201">
        <f t="shared" si="61"/>
        <v>42485</v>
      </c>
      <c r="H175" s="201">
        <f t="shared" si="61"/>
        <v>45358</v>
      </c>
      <c r="I175" s="201">
        <f t="shared" si="61"/>
        <v>8425</v>
      </c>
      <c r="J175" s="201">
        <f t="shared" si="61"/>
        <v>144896</v>
      </c>
      <c r="K175" s="201">
        <f t="shared" si="61"/>
        <v>72716</v>
      </c>
      <c r="L175" s="201">
        <f t="shared" si="61"/>
        <v>11376</v>
      </c>
      <c r="M175" s="201">
        <f t="shared" si="61"/>
        <v>1050</v>
      </c>
      <c r="N175" s="201">
        <f t="shared" si="61"/>
        <v>27059</v>
      </c>
      <c r="O175" s="201">
        <f t="shared" si="61"/>
        <v>12083</v>
      </c>
      <c r="P175" s="201">
        <f t="shared" si="61"/>
        <v>1734</v>
      </c>
      <c r="Q175" s="201">
        <f t="shared" si="61"/>
        <v>1703</v>
      </c>
      <c r="R175" s="201">
        <f t="shared" si="61"/>
        <v>5361</v>
      </c>
      <c r="S175" s="201">
        <f t="shared" si="61"/>
        <v>7168</v>
      </c>
      <c r="T175" s="201">
        <f>SUM(D175:S175)</f>
        <v>608445</v>
      </c>
      <c r="U175" s="201">
        <f t="shared" si="60"/>
        <v>1091404</v>
      </c>
    </row>
    <row r="176" spans="3:21" ht="13.8" thickBot="1" x14ac:dyDescent="0.3"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</row>
    <row r="177" spans="3:21" ht="13.8" customHeight="1" thickBot="1" x14ac:dyDescent="0.3">
      <c r="C177" s="195">
        <v>2022</v>
      </c>
      <c r="D177" s="333" t="s">
        <v>97</v>
      </c>
      <c r="E177" s="334"/>
      <c r="F177" s="334"/>
      <c r="G177" s="334"/>
      <c r="H177" s="334"/>
      <c r="I177" s="334"/>
      <c r="J177" s="334"/>
      <c r="K177" s="334"/>
      <c r="L177" s="334"/>
      <c r="M177" s="334"/>
      <c r="N177" s="334"/>
      <c r="O177" s="334"/>
      <c r="P177" s="334"/>
      <c r="Q177" s="334"/>
      <c r="R177" s="334"/>
      <c r="S177" s="334"/>
      <c r="T177" s="334"/>
      <c r="U177" s="335"/>
    </row>
    <row r="178" spans="3:21" ht="13.8" customHeight="1" thickBot="1" x14ac:dyDescent="0.3">
      <c r="C178" s="336" t="s">
        <v>12</v>
      </c>
      <c r="D178" s="339" t="s">
        <v>0</v>
      </c>
      <c r="E178" s="340"/>
      <c r="F178" s="340"/>
      <c r="G178" s="341"/>
      <c r="H178" s="339" t="s">
        <v>1</v>
      </c>
      <c r="I178" s="340"/>
      <c r="J178" s="340"/>
      <c r="K178" s="341"/>
      <c r="L178" s="339" t="s">
        <v>2</v>
      </c>
      <c r="M178" s="340"/>
      <c r="N178" s="340"/>
      <c r="O178" s="341"/>
      <c r="P178" s="339" t="s">
        <v>3</v>
      </c>
      <c r="Q178" s="340"/>
      <c r="R178" s="340"/>
      <c r="S178" s="341"/>
      <c r="T178" s="342" t="s">
        <v>4</v>
      </c>
      <c r="U178" s="342" t="s">
        <v>5</v>
      </c>
    </row>
    <row r="179" spans="3:21" ht="13.8" thickBot="1" x14ac:dyDescent="0.3">
      <c r="C179" s="337"/>
      <c r="D179" s="331" t="s">
        <v>6</v>
      </c>
      <c r="E179" s="332"/>
      <c r="F179" s="331" t="s">
        <v>7</v>
      </c>
      <c r="G179" s="332"/>
      <c r="H179" s="331" t="s">
        <v>6</v>
      </c>
      <c r="I179" s="332"/>
      <c r="J179" s="331" t="s">
        <v>7</v>
      </c>
      <c r="K179" s="332"/>
      <c r="L179" s="331" t="s">
        <v>6</v>
      </c>
      <c r="M179" s="332"/>
      <c r="N179" s="331" t="s">
        <v>7</v>
      </c>
      <c r="O179" s="332"/>
      <c r="P179" s="331" t="s">
        <v>6</v>
      </c>
      <c r="Q179" s="332"/>
      <c r="R179" s="331" t="s">
        <v>7</v>
      </c>
      <c r="S179" s="332"/>
      <c r="T179" s="343"/>
      <c r="U179" s="343"/>
    </row>
    <row r="180" spans="3:21" ht="13.8" thickBot="1" x14ac:dyDescent="0.3">
      <c r="C180" s="338"/>
      <c r="D180" s="196" t="s">
        <v>8</v>
      </c>
      <c r="E180" s="196" t="s">
        <v>9</v>
      </c>
      <c r="F180" s="196" t="s">
        <v>8</v>
      </c>
      <c r="G180" s="197" t="s">
        <v>9</v>
      </c>
      <c r="H180" s="196" t="s">
        <v>8</v>
      </c>
      <c r="I180" s="196" t="s">
        <v>9</v>
      </c>
      <c r="J180" s="196" t="s">
        <v>8</v>
      </c>
      <c r="K180" s="196" t="s">
        <v>9</v>
      </c>
      <c r="L180" s="196" t="s">
        <v>8</v>
      </c>
      <c r="M180" s="196" t="s">
        <v>9</v>
      </c>
      <c r="N180" s="196" t="s">
        <v>8</v>
      </c>
      <c r="O180" s="196" t="s">
        <v>9</v>
      </c>
      <c r="P180" s="196" t="s">
        <v>8</v>
      </c>
      <c r="Q180" s="196" t="s">
        <v>9</v>
      </c>
      <c r="R180" s="196" t="s">
        <v>8</v>
      </c>
      <c r="S180" s="196" t="s">
        <v>9</v>
      </c>
      <c r="T180" s="344"/>
      <c r="U180" s="344"/>
    </row>
    <row r="181" spans="3:21" x14ac:dyDescent="0.25">
      <c r="C181" s="198" t="s">
        <v>13</v>
      </c>
      <c r="D181" s="232">
        <v>2998</v>
      </c>
      <c r="E181" s="232">
        <v>8075</v>
      </c>
      <c r="F181" s="232">
        <v>15917</v>
      </c>
      <c r="G181" s="232">
        <v>8643</v>
      </c>
      <c r="H181" s="232">
        <v>9515</v>
      </c>
      <c r="I181" s="232">
        <v>1843</v>
      </c>
      <c r="J181" s="232">
        <v>13540</v>
      </c>
      <c r="K181" s="232">
        <v>18917</v>
      </c>
      <c r="L181" s="232">
        <v>8182</v>
      </c>
      <c r="M181" s="232">
        <v>0</v>
      </c>
      <c r="N181" s="232">
        <v>17618</v>
      </c>
      <c r="O181" s="232">
        <v>0</v>
      </c>
      <c r="P181" s="232">
        <v>1</v>
      </c>
      <c r="Q181" s="232">
        <v>0</v>
      </c>
      <c r="R181" s="232">
        <v>0</v>
      </c>
      <c r="S181" s="232">
        <v>0</v>
      </c>
      <c r="T181" s="232">
        <f>SUM(D181:S181)</f>
        <v>105249</v>
      </c>
      <c r="U181" s="232">
        <f>D181+E181+H181+I181+L181+M181+P181+Q181+(2*(F181+G181+J181+K181+N181+O181+R181+S181))</f>
        <v>179884</v>
      </c>
    </row>
    <row r="182" spans="3:21" x14ac:dyDescent="0.25">
      <c r="C182" s="199" t="s">
        <v>14</v>
      </c>
      <c r="D182" s="233">
        <v>28524</v>
      </c>
      <c r="E182" s="233">
        <v>4232</v>
      </c>
      <c r="F182" s="233">
        <v>94392</v>
      </c>
      <c r="G182" s="233">
        <v>24161</v>
      </c>
      <c r="H182" s="233">
        <v>21939</v>
      </c>
      <c r="I182" s="233">
        <v>5961</v>
      </c>
      <c r="J182" s="233">
        <v>72450</v>
      </c>
      <c r="K182" s="233">
        <v>31245</v>
      </c>
      <c r="L182" s="233">
        <v>2180</v>
      </c>
      <c r="M182" s="233">
        <v>721</v>
      </c>
      <c r="N182" s="233">
        <v>5850</v>
      </c>
      <c r="O182" s="233">
        <v>150</v>
      </c>
      <c r="P182" s="233">
        <v>1137</v>
      </c>
      <c r="Q182" s="233">
        <v>2342</v>
      </c>
      <c r="R182" s="233">
        <v>3605</v>
      </c>
      <c r="S182" s="233">
        <v>6019</v>
      </c>
      <c r="T182" s="233">
        <f t="shared" ref="T182:T185" si="62">SUM(D182:S182)</f>
        <v>304908</v>
      </c>
      <c r="U182" s="233">
        <f t="shared" ref="U182:U186" si="63">D182+E182+H182+I182+L182+M182+P182+Q182+(2*(F182+G182+J182+K182+N182+O182+R182+S182))</f>
        <v>542780</v>
      </c>
    </row>
    <row r="183" spans="3:21" x14ac:dyDescent="0.25">
      <c r="C183" s="199" t="s">
        <v>15</v>
      </c>
      <c r="D183" s="233">
        <v>3725</v>
      </c>
      <c r="E183" s="233">
        <v>3316</v>
      </c>
      <c r="F183" s="233">
        <v>5972</v>
      </c>
      <c r="G183" s="233">
        <v>39578</v>
      </c>
      <c r="H183" s="233">
        <v>4918</v>
      </c>
      <c r="I183" s="233">
        <v>567</v>
      </c>
      <c r="J183" s="233">
        <v>56105</v>
      </c>
      <c r="K183" s="233">
        <v>2213</v>
      </c>
      <c r="L183" s="233">
        <v>408</v>
      </c>
      <c r="M183" s="233">
        <v>877</v>
      </c>
      <c r="N183" s="233">
        <v>253</v>
      </c>
      <c r="O183" s="233">
        <v>9410</v>
      </c>
      <c r="P183" s="233">
        <v>147</v>
      </c>
      <c r="Q183" s="233">
        <v>293</v>
      </c>
      <c r="R183" s="233">
        <v>271</v>
      </c>
      <c r="S183" s="233">
        <v>517</v>
      </c>
      <c r="T183" s="233">
        <f t="shared" si="62"/>
        <v>128570</v>
      </c>
      <c r="U183" s="233">
        <f t="shared" si="63"/>
        <v>242889</v>
      </c>
    </row>
    <row r="184" spans="3:21" x14ac:dyDescent="0.25">
      <c r="C184" s="199" t="s">
        <v>16</v>
      </c>
      <c r="D184" s="233">
        <v>0</v>
      </c>
      <c r="E184" s="233">
        <v>0</v>
      </c>
      <c r="F184" s="233">
        <v>0</v>
      </c>
      <c r="G184" s="233">
        <v>0</v>
      </c>
      <c r="H184" s="233">
        <v>0</v>
      </c>
      <c r="I184" s="233">
        <v>0</v>
      </c>
      <c r="J184" s="233">
        <v>0</v>
      </c>
      <c r="K184" s="233">
        <v>0</v>
      </c>
      <c r="L184" s="233">
        <v>0</v>
      </c>
      <c r="M184" s="233">
        <v>0</v>
      </c>
      <c r="N184" s="233">
        <v>0</v>
      </c>
      <c r="O184" s="233">
        <v>0</v>
      </c>
      <c r="P184" s="233">
        <v>0</v>
      </c>
      <c r="Q184" s="233">
        <v>0</v>
      </c>
      <c r="R184" s="233">
        <v>0</v>
      </c>
      <c r="S184" s="233">
        <v>0</v>
      </c>
      <c r="T184" s="233">
        <f t="shared" si="62"/>
        <v>0</v>
      </c>
      <c r="U184" s="233">
        <f t="shared" si="63"/>
        <v>0</v>
      </c>
    </row>
    <row r="185" spans="3:21" ht="13.8" thickBot="1" x14ac:dyDescent="0.3">
      <c r="C185" s="199" t="s">
        <v>17</v>
      </c>
      <c r="D185" s="234">
        <v>217</v>
      </c>
      <c r="E185" s="234">
        <v>0</v>
      </c>
      <c r="F185" s="234">
        <v>351</v>
      </c>
      <c r="G185" s="234">
        <v>0</v>
      </c>
      <c r="H185" s="234">
        <v>20</v>
      </c>
      <c r="I185" s="234">
        <v>0</v>
      </c>
      <c r="J185" s="234">
        <v>302</v>
      </c>
      <c r="K185" s="234">
        <v>0</v>
      </c>
      <c r="L185" s="234">
        <v>0</v>
      </c>
      <c r="M185" s="234">
        <v>0</v>
      </c>
      <c r="N185" s="234">
        <v>0</v>
      </c>
      <c r="O185" s="234">
        <v>0</v>
      </c>
      <c r="P185" s="234">
        <v>271</v>
      </c>
      <c r="Q185" s="234">
        <v>27</v>
      </c>
      <c r="R185" s="234">
        <v>928</v>
      </c>
      <c r="S185" s="234">
        <v>75</v>
      </c>
      <c r="T185" s="233">
        <f t="shared" si="62"/>
        <v>2191</v>
      </c>
      <c r="U185" s="233">
        <f t="shared" si="63"/>
        <v>3847</v>
      </c>
    </row>
    <row r="186" spans="3:21" ht="13.8" thickBot="1" x14ac:dyDescent="0.3">
      <c r="C186" s="200" t="s">
        <v>10</v>
      </c>
      <c r="D186" s="201">
        <f>SUM(D181:D185)</f>
        <v>35464</v>
      </c>
      <c r="E186" s="201">
        <f t="shared" ref="E186:S186" si="64">SUM(E181:E185)</f>
        <v>15623</v>
      </c>
      <c r="F186" s="201">
        <f t="shared" si="64"/>
        <v>116632</v>
      </c>
      <c r="G186" s="201">
        <f t="shared" si="64"/>
        <v>72382</v>
      </c>
      <c r="H186" s="201">
        <f t="shared" si="64"/>
        <v>36392</v>
      </c>
      <c r="I186" s="201">
        <f t="shared" si="64"/>
        <v>8371</v>
      </c>
      <c r="J186" s="201">
        <f t="shared" si="64"/>
        <v>142397</v>
      </c>
      <c r="K186" s="201">
        <f t="shared" si="64"/>
        <v>52375</v>
      </c>
      <c r="L186" s="201">
        <f t="shared" si="64"/>
        <v>10770</v>
      </c>
      <c r="M186" s="201">
        <f t="shared" si="64"/>
        <v>1598</v>
      </c>
      <c r="N186" s="201">
        <f t="shared" si="64"/>
        <v>23721</v>
      </c>
      <c r="O186" s="201">
        <f t="shared" si="64"/>
        <v>9560</v>
      </c>
      <c r="P186" s="201">
        <f t="shared" si="64"/>
        <v>1556</v>
      </c>
      <c r="Q186" s="201">
        <f t="shared" si="64"/>
        <v>2662</v>
      </c>
      <c r="R186" s="201">
        <f t="shared" si="64"/>
        <v>4804</v>
      </c>
      <c r="S186" s="201">
        <f t="shared" si="64"/>
        <v>6611</v>
      </c>
      <c r="T186" s="201">
        <f>SUM(D186:S186)</f>
        <v>540918</v>
      </c>
      <c r="U186" s="201">
        <f t="shared" si="63"/>
        <v>969400</v>
      </c>
    </row>
    <row r="187" spans="3:21" ht="13.8" thickBot="1" x14ac:dyDescent="0.3"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</row>
    <row r="188" spans="3:21" ht="13.8" customHeight="1" thickBot="1" x14ac:dyDescent="0.3">
      <c r="C188" s="333" t="s">
        <v>98</v>
      </c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4"/>
      <c r="T188" s="334"/>
      <c r="U188" s="335"/>
    </row>
    <row r="189" spans="3:21" ht="13.8" customHeight="1" thickBot="1" x14ac:dyDescent="0.3">
      <c r="C189" s="336" t="s">
        <v>12</v>
      </c>
      <c r="D189" s="339" t="s">
        <v>0</v>
      </c>
      <c r="E189" s="340"/>
      <c r="F189" s="340"/>
      <c r="G189" s="341"/>
      <c r="H189" s="339" t="s">
        <v>1</v>
      </c>
      <c r="I189" s="340"/>
      <c r="J189" s="340"/>
      <c r="K189" s="341"/>
      <c r="L189" s="339" t="s">
        <v>2</v>
      </c>
      <c r="M189" s="340"/>
      <c r="N189" s="340"/>
      <c r="O189" s="341"/>
      <c r="P189" s="339" t="s">
        <v>3</v>
      </c>
      <c r="Q189" s="340"/>
      <c r="R189" s="340"/>
      <c r="S189" s="341"/>
      <c r="T189" s="342" t="s">
        <v>4</v>
      </c>
      <c r="U189" s="342" t="s">
        <v>5</v>
      </c>
    </row>
    <row r="190" spans="3:21" ht="13.8" thickBot="1" x14ac:dyDescent="0.3">
      <c r="C190" s="337"/>
      <c r="D190" s="331" t="s">
        <v>6</v>
      </c>
      <c r="E190" s="332"/>
      <c r="F190" s="331" t="s">
        <v>7</v>
      </c>
      <c r="G190" s="332"/>
      <c r="H190" s="331" t="s">
        <v>6</v>
      </c>
      <c r="I190" s="332"/>
      <c r="J190" s="331" t="s">
        <v>7</v>
      </c>
      <c r="K190" s="332"/>
      <c r="L190" s="331" t="s">
        <v>6</v>
      </c>
      <c r="M190" s="332"/>
      <c r="N190" s="331" t="s">
        <v>7</v>
      </c>
      <c r="O190" s="332"/>
      <c r="P190" s="331" t="s">
        <v>6</v>
      </c>
      <c r="Q190" s="332"/>
      <c r="R190" s="331" t="s">
        <v>7</v>
      </c>
      <c r="S190" s="332"/>
      <c r="T190" s="343"/>
      <c r="U190" s="343"/>
    </row>
    <row r="191" spans="3:21" ht="13.8" thickBot="1" x14ac:dyDescent="0.3">
      <c r="C191" s="338"/>
      <c r="D191" s="196" t="s">
        <v>8</v>
      </c>
      <c r="E191" s="196" t="s">
        <v>9</v>
      </c>
      <c r="F191" s="196" t="s">
        <v>8</v>
      </c>
      <c r="G191" s="197" t="s">
        <v>9</v>
      </c>
      <c r="H191" s="196" t="s">
        <v>8</v>
      </c>
      <c r="I191" s="196" t="s">
        <v>9</v>
      </c>
      <c r="J191" s="196" t="s">
        <v>8</v>
      </c>
      <c r="K191" s="196" t="s">
        <v>9</v>
      </c>
      <c r="L191" s="196" t="s">
        <v>8</v>
      </c>
      <c r="M191" s="196" t="s">
        <v>9</v>
      </c>
      <c r="N191" s="196" t="s">
        <v>8</v>
      </c>
      <c r="O191" s="196" t="s">
        <v>9</v>
      </c>
      <c r="P191" s="196" t="s">
        <v>8</v>
      </c>
      <c r="Q191" s="196" t="s">
        <v>9</v>
      </c>
      <c r="R191" s="196" t="s">
        <v>8</v>
      </c>
      <c r="S191" s="196" t="s">
        <v>9</v>
      </c>
      <c r="T191" s="344"/>
      <c r="U191" s="344"/>
    </row>
    <row r="192" spans="3:21" x14ac:dyDescent="0.25">
      <c r="C192" s="198" t="s">
        <v>13</v>
      </c>
      <c r="D192" s="232">
        <f>D181-D170</f>
        <v>-171</v>
      </c>
      <c r="E192" s="232">
        <f t="shared" ref="E192:S192" si="65">E181-E170</f>
        <v>730</v>
      </c>
      <c r="F192" s="232">
        <f t="shared" si="65"/>
        <v>221</v>
      </c>
      <c r="G192" s="232">
        <f t="shared" si="65"/>
        <v>2950</v>
      </c>
      <c r="H192" s="232">
        <f t="shared" si="65"/>
        <v>-92</v>
      </c>
      <c r="I192" s="232">
        <f t="shared" si="65"/>
        <v>815</v>
      </c>
      <c r="J192" s="232">
        <f t="shared" si="65"/>
        <v>2817</v>
      </c>
      <c r="K192" s="232">
        <f t="shared" si="65"/>
        <v>2595</v>
      </c>
      <c r="L192" s="232">
        <f t="shared" si="65"/>
        <v>952</v>
      </c>
      <c r="M192" s="232">
        <f t="shared" si="65"/>
        <v>0</v>
      </c>
      <c r="N192" s="232">
        <f t="shared" si="65"/>
        <v>2379</v>
      </c>
      <c r="O192" s="232">
        <f t="shared" si="65"/>
        <v>0</v>
      </c>
      <c r="P192" s="232">
        <f t="shared" si="65"/>
        <v>-1</v>
      </c>
      <c r="Q192" s="232">
        <f t="shared" si="65"/>
        <v>0</v>
      </c>
      <c r="R192" s="232">
        <f t="shared" si="65"/>
        <v>0</v>
      </c>
      <c r="S192" s="232">
        <f t="shared" si="65"/>
        <v>0</v>
      </c>
      <c r="T192" s="232">
        <f>SUM(D192:S192)</f>
        <v>13195</v>
      </c>
      <c r="U192" s="232">
        <f>D192+E192+H192+I192+L192+M192+P192+Q192+(2*(F192+G192+J192+K192+N192+O192+R192+S192))</f>
        <v>24157</v>
      </c>
    </row>
    <row r="193" spans="3:21" x14ac:dyDescent="0.25">
      <c r="C193" s="199" t="s">
        <v>14</v>
      </c>
      <c r="D193" s="233">
        <f t="shared" ref="D193:S197" si="66">D182-D171</f>
        <v>-10571</v>
      </c>
      <c r="E193" s="233">
        <f t="shared" si="66"/>
        <v>3965</v>
      </c>
      <c r="F193" s="233">
        <f t="shared" si="66"/>
        <v>-49861</v>
      </c>
      <c r="G193" s="233">
        <f t="shared" si="66"/>
        <v>15165</v>
      </c>
      <c r="H193" s="233">
        <f t="shared" si="66"/>
        <v>-6150</v>
      </c>
      <c r="I193" s="233">
        <f t="shared" si="66"/>
        <v>-127</v>
      </c>
      <c r="J193" s="233">
        <f t="shared" si="66"/>
        <v>-15</v>
      </c>
      <c r="K193" s="233">
        <f t="shared" si="66"/>
        <v>-22332</v>
      </c>
      <c r="L193" s="233">
        <f t="shared" si="66"/>
        <v>-724</v>
      </c>
      <c r="M193" s="233">
        <f t="shared" si="66"/>
        <v>688</v>
      </c>
      <c r="N193" s="233">
        <f t="shared" si="66"/>
        <v>292</v>
      </c>
      <c r="O193" s="233">
        <f t="shared" si="66"/>
        <v>-605</v>
      </c>
      <c r="P193" s="233">
        <f t="shared" si="66"/>
        <v>-224</v>
      </c>
      <c r="Q193" s="233">
        <f t="shared" si="66"/>
        <v>871</v>
      </c>
      <c r="R193" s="233">
        <f t="shared" si="66"/>
        <v>-266</v>
      </c>
      <c r="S193" s="233">
        <f t="shared" si="66"/>
        <v>-5</v>
      </c>
      <c r="T193" s="233">
        <f t="shared" ref="T193:T196" si="67">SUM(D193:S193)</f>
        <v>-69899</v>
      </c>
      <c r="U193" s="233">
        <f t="shared" ref="U193:U196" si="68">D193+E193+H193+I193+L193+M193+P193+Q193+(2*(F193+G193+J193+K193+N193+O193+R193+S193))</f>
        <v>-127526</v>
      </c>
    </row>
    <row r="194" spans="3:21" x14ac:dyDescent="0.25">
      <c r="C194" s="199" t="s">
        <v>15</v>
      </c>
      <c r="D194" s="233">
        <f t="shared" si="66"/>
        <v>-656</v>
      </c>
      <c r="E194" s="233">
        <f t="shared" si="66"/>
        <v>1961</v>
      </c>
      <c r="F194" s="233">
        <f t="shared" si="66"/>
        <v>-4644</v>
      </c>
      <c r="G194" s="233">
        <f t="shared" si="66"/>
        <v>11799</v>
      </c>
      <c r="H194" s="233">
        <f t="shared" si="66"/>
        <v>-2714</v>
      </c>
      <c r="I194" s="233">
        <f t="shared" si="66"/>
        <v>-742</v>
      </c>
      <c r="J194" s="233">
        <f t="shared" si="66"/>
        <v>-5168</v>
      </c>
      <c r="K194" s="233">
        <f t="shared" si="66"/>
        <v>-604</v>
      </c>
      <c r="L194" s="233">
        <f t="shared" si="66"/>
        <v>-834</v>
      </c>
      <c r="M194" s="233">
        <f t="shared" si="66"/>
        <v>-140</v>
      </c>
      <c r="N194" s="233">
        <f t="shared" si="66"/>
        <v>-6009</v>
      </c>
      <c r="O194" s="233">
        <f t="shared" si="66"/>
        <v>-1918</v>
      </c>
      <c r="P194" s="233">
        <f t="shared" si="66"/>
        <v>32</v>
      </c>
      <c r="Q194" s="233">
        <f t="shared" si="66"/>
        <v>70</v>
      </c>
      <c r="R194" s="233">
        <f t="shared" si="66"/>
        <v>60</v>
      </c>
      <c r="S194" s="233">
        <f t="shared" si="66"/>
        <v>-392</v>
      </c>
      <c r="T194" s="233">
        <f t="shared" si="67"/>
        <v>-9899</v>
      </c>
      <c r="U194" s="233">
        <f t="shared" si="68"/>
        <v>-16775</v>
      </c>
    </row>
    <row r="195" spans="3:21" x14ac:dyDescent="0.25">
      <c r="C195" s="199" t="s">
        <v>16</v>
      </c>
      <c r="D195" s="233">
        <f t="shared" si="66"/>
        <v>0</v>
      </c>
      <c r="E195" s="233">
        <f t="shared" si="66"/>
        <v>0</v>
      </c>
      <c r="F195" s="233">
        <f t="shared" si="66"/>
        <v>0</v>
      </c>
      <c r="G195" s="233">
        <f t="shared" si="66"/>
        <v>0</v>
      </c>
      <c r="H195" s="233">
        <f t="shared" si="66"/>
        <v>0</v>
      </c>
      <c r="I195" s="233">
        <f t="shared" si="66"/>
        <v>0</v>
      </c>
      <c r="J195" s="233">
        <f t="shared" si="66"/>
        <v>0</v>
      </c>
      <c r="K195" s="233">
        <f t="shared" si="66"/>
        <v>0</v>
      </c>
      <c r="L195" s="233">
        <f t="shared" si="66"/>
        <v>0</v>
      </c>
      <c r="M195" s="233">
        <f t="shared" si="66"/>
        <v>0</v>
      </c>
      <c r="N195" s="233">
        <f t="shared" si="66"/>
        <v>0</v>
      </c>
      <c r="O195" s="233">
        <f t="shared" si="66"/>
        <v>0</v>
      </c>
      <c r="P195" s="233">
        <f t="shared" si="66"/>
        <v>0</v>
      </c>
      <c r="Q195" s="233">
        <f t="shared" si="66"/>
        <v>0</v>
      </c>
      <c r="R195" s="233">
        <f t="shared" si="66"/>
        <v>0</v>
      </c>
      <c r="S195" s="233">
        <f t="shared" si="66"/>
        <v>0</v>
      </c>
      <c r="T195" s="233">
        <f t="shared" si="67"/>
        <v>0</v>
      </c>
      <c r="U195" s="233">
        <f t="shared" si="68"/>
        <v>0</v>
      </c>
    </row>
    <row r="196" spans="3:21" ht="13.8" thickBot="1" x14ac:dyDescent="0.3">
      <c r="C196" s="199" t="s">
        <v>17</v>
      </c>
      <c r="D196" s="234">
        <f t="shared" si="66"/>
        <v>-11</v>
      </c>
      <c r="E196" s="234">
        <f t="shared" si="66"/>
        <v>0</v>
      </c>
      <c r="F196" s="234">
        <f t="shared" si="66"/>
        <v>-275</v>
      </c>
      <c r="G196" s="234">
        <f t="shared" si="66"/>
        <v>-17</v>
      </c>
      <c r="H196" s="234">
        <f t="shared" si="66"/>
        <v>-10</v>
      </c>
      <c r="I196" s="234">
        <f t="shared" si="66"/>
        <v>0</v>
      </c>
      <c r="J196" s="234">
        <f t="shared" si="66"/>
        <v>-133</v>
      </c>
      <c r="K196" s="234">
        <f t="shared" si="66"/>
        <v>0</v>
      </c>
      <c r="L196" s="234">
        <f t="shared" si="66"/>
        <v>0</v>
      </c>
      <c r="M196" s="234">
        <f t="shared" si="66"/>
        <v>0</v>
      </c>
      <c r="N196" s="234">
        <f t="shared" si="66"/>
        <v>0</v>
      </c>
      <c r="O196" s="234">
        <f t="shared" si="66"/>
        <v>0</v>
      </c>
      <c r="P196" s="234">
        <f t="shared" si="66"/>
        <v>15</v>
      </c>
      <c r="Q196" s="234">
        <f t="shared" si="66"/>
        <v>18</v>
      </c>
      <c r="R196" s="234">
        <f t="shared" si="66"/>
        <v>-351</v>
      </c>
      <c r="S196" s="234">
        <f t="shared" si="66"/>
        <v>-160</v>
      </c>
      <c r="T196" s="233">
        <f t="shared" si="67"/>
        <v>-924</v>
      </c>
      <c r="U196" s="233">
        <f t="shared" si="68"/>
        <v>-1860</v>
      </c>
    </row>
    <row r="197" spans="3:21" ht="13.8" thickBot="1" x14ac:dyDescent="0.3">
      <c r="C197" s="200" t="s">
        <v>10</v>
      </c>
      <c r="D197" s="201">
        <f>D186-D175</f>
        <v>-11409</v>
      </c>
      <c r="E197" s="201">
        <f t="shared" si="66"/>
        <v>6656</v>
      </c>
      <c r="F197" s="201">
        <f t="shared" si="66"/>
        <v>-54559</v>
      </c>
      <c r="G197" s="201">
        <f t="shared" si="66"/>
        <v>29897</v>
      </c>
      <c r="H197" s="201">
        <f t="shared" si="66"/>
        <v>-8966</v>
      </c>
      <c r="I197" s="201">
        <f t="shared" si="66"/>
        <v>-54</v>
      </c>
      <c r="J197" s="201">
        <f t="shared" si="66"/>
        <v>-2499</v>
      </c>
      <c r="K197" s="201">
        <f t="shared" si="66"/>
        <v>-20341</v>
      </c>
      <c r="L197" s="201">
        <f t="shared" si="66"/>
        <v>-606</v>
      </c>
      <c r="M197" s="201">
        <f t="shared" si="66"/>
        <v>548</v>
      </c>
      <c r="N197" s="201">
        <f t="shared" si="66"/>
        <v>-3338</v>
      </c>
      <c r="O197" s="201">
        <f t="shared" si="66"/>
        <v>-2523</v>
      </c>
      <c r="P197" s="201">
        <f t="shared" si="66"/>
        <v>-178</v>
      </c>
      <c r="Q197" s="201">
        <f t="shared" si="66"/>
        <v>959</v>
      </c>
      <c r="R197" s="201">
        <f t="shared" si="66"/>
        <v>-557</v>
      </c>
      <c r="S197" s="201">
        <f t="shared" si="66"/>
        <v>-557</v>
      </c>
      <c r="T197" s="201">
        <f t="shared" ref="T197:U197" si="69">T186-T175</f>
        <v>-67527</v>
      </c>
      <c r="U197" s="201">
        <f t="shared" si="69"/>
        <v>-122004</v>
      </c>
    </row>
    <row r="198" spans="3:21" ht="13.8" thickBot="1" x14ac:dyDescent="0.3">
      <c r="C198" s="225"/>
      <c r="D198" s="225"/>
      <c r="E198" s="225"/>
      <c r="F198" s="225"/>
      <c r="G198" s="225"/>
      <c r="H198" s="225"/>
      <c r="I198" s="225"/>
      <c r="J198" s="225"/>
      <c r="K198" s="225"/>
      <c r="L198" s="225"/>
      <c r="M198" s="225"/>
      <c r="N198" s="225"/>
      <c r="O198" s="225"/>
      <c r="P198" s="225"/>
      <c r="Q198" s="225"/>
      <c r="R198" s="225"/>
      <c r="S198" s="225"/>
      <c r="T198" s="225"/>
      <c r="U198" s="225"/>
    </row>
    <row r="199" spans="3:21" ht="13.8" customHeight="1" thickBot="1" x14ac:dyDescent="0.3">
      <c r="C199" s="333" t="s">
        <v>99</v>
      </c>
      <c r="D199" s="334"/>
      <c r="E199" s="334"/>
      <c r="F199" s="334"/>
      <c r="G199" s="334"/>
      <c r="H199" s="334"/>
      <c r="I199" s="334"/>
      <c r="J199" s="334"/>
      <c r="K199" s="334"/>
      <c r="L199" s="334"/>
      <c r="M199" s="334"/>
      <c r="N199" s="334"/>
      <c r="O199" s="334"/>
      <c r="P199" s="334"/>
      <c r="Q199" s="334"/>
      <c r="R199" s="334"/>
      <c r="S199" s="334"/>
      <c r="T199" s="334"/>
      <c r="U199" s="335"/>
    </row>
    <row r="200" spans="3:21" ht="13.8" customHeight="1" thickBot="1" x14ac:dyDescent="0.3">
      <c r="C200" s="336" t="s">
        <v>12</v>
      </c>
      <c r="D200" s="339" t="s">
        <v>0</v>
      </c>
      <c r="E200" s="340"/>
      <c r="F200" s="340"/>
      <c r="G200" s="341"/>
      <c r="H200" s="339" t="s">
        <v>1</v>
      </c>
      <c r="I200" s="340"/>
      <c r="J200" s="340"/>
      <c r="K200" s="341"/>
      <c r="L200" s="339" t="s">
        <v>2</v>
      </c>
      <c r="M200" s="340"/>
      <c r="N200" s="340"/>
      <c r="O200" s="341"/>
      <c r="P200" s="339" t="s">
        <v>3</v>
      </c>
      <c r="Q200" s="340"/>
      <c r="R200" s="340"/>
      <c r="S200" s="341"/>
      <c r="T200" s="342" t="s">
        <v>4</v>
      </c>
      <c r="U200" s="342" t="s">
        <v>5</v>
      </c>
    </row>
    <row r="201" spans="3:21" ht="13.8" thickBot="1" x14ac:dyDescent="0.3">
      <c r="C201" s="337"/>
      <c r="D201" s="331" t="s">
        <v>6</v>
      </c>
      <c r="E201" s="332"/>
      <c r="F201" s="331" t="s">
        <v>7</v>
      </c>
      <c r="G201" s="332"/>
      <c r="H201" s="331" t="s">
        <v>6</v>
      </c>
      <c r="I201" s="332"/>
      <c r="J201" s="331" t="s">
        <v>7</v>
      </c>
      <c r="K201" s="332"/>
      <c r="L201" s="331" t="s">
        <v>6</v>
      </c>
      <c r="M201" s="332"/>
      <c r="N201" s="331" t="s">
        <v>7</v>
      </c>
      <c r="O201" s="332"/>
      <c r="P201" s="331" t="s">
        <v>6</v>
      </c>
      <c r="Q201" s="332"/>
      <c r="R201" s="331" t="s">
        <v>7</v>
      </c>
      <c r="S201" s="332"/>
      <c r="T201" s="343"/>
      <c r="U201" s="343"/>
    </row>
    <row r="202" spans="3:21" ht="13.8" thickBot="1" x14ac:dyDescent="0.3">
      <c r="C202" s="338"/>
      <c r="D202" s="196" t="s">
        <v>8</v>
      </c>
      <c r="E202" s="196" t="s">
        <v>9</v>
      </c>
      <c r="F202" s="196" t="s">
        <v>8</v>
      </c>
      <c r="G202" s="197" t="s">
        <v>9</v>
      </c>
      <c r="H202" s="196" t="s">
        <v>8</v>
      </c>
      <c r="I202" s="196" t="s">
        <v>9</v>
      </c>
      <c r="J202" s="196" t="s">
        <v>8</v>
      </c>
      <c r="K202" s="196" t="s">
        <v>9</v>
      </c>
      <c r="L202" s="196" t="s">
        <v>8</v>
      </c>
      <c r="M202" s="196" t="s">
        <v>9</v>
      </c>
      <c r="N202" s="196" t="s">
        <v>8</v>
      </c>
      <c r="O202" s="196" t="s">
        <v>9</v>
      </c>
      <c r="P202" s="196" t="s">
        <v>8</v>
      </c>
      <c r="Q202" s="196" t="s">
        <v>9</v>
      </c>
      <c r="R202" s="196" t="s">
        <v>8</v>
      </c>
      <c r="S202" s="196" t="s">
        <v>9</v>
      </c>
      <c r="T202" s="344"/>
      <c r="U202" s="344"/>
    </row>
    <row r="203" spans="3:21" ht="13.8" thickBot="1" x14ac:dyDescent="0.3">
      <c r="C203" s="198" t="s">
        <v>13</v>
      </c>
      <c r="D203" s="235">
        <f>+D192/D170</f>
        <v>-5.3960239823288104E-2</v>
      </c>
      <c r="E203" s="235">
        <f t="shared" ref="E203:L203" si="70">+E192/E170</f>
        <v>9.9387338325391428E-2</v>
      </c>
      <c r="F203" s="235">
        <f t="shared" si="70"/>
        <v>1.4080020387359837E-2</v>
      </c>
      <c r="G203" s="235">
        <f t="shared" si="70"/>
        <v>0.51818022132443353</v>
      </c>
      <c r="H203" s="235">
        <f t="shared" si="70"/>
        <v>-9.5763505777037572E-3</v>
      </c>
      <c r="I203" s="235">
        <f t="shared" si="70"/>
        <v>0.79280155642023342</v>
      </c>
      <c r="J203" s="235">
        <f t="shared" si="70"/>
        <v>0.2627063321831577</v>
      </c>
      <c r="K203" s="235">
        <f t="shared" si="70"/>
        <v>0.1589878691336846</v>
      </c>
      <c r="L203" s="235">
        <f t="shared" si="70"/>
        <v>0.13167358229598894</v>
      </c>
      <c r="M203" s="235"/>
      <c r="N203" s="235">
        <f t="shared" ref="N203" si="71">+N192/N170</f>
        <v>0.1561126058140298</v>
      </c>
      <c r="O203" s="235"/>
      <c r="P203" s="235"/>
      <c r="Q203" s="235"/>
      <c r="R203" s="235"/>
      <c r="S203" s="235"/>
      <c r="T203" s="235">
        <f>+T192/T170</f>
        <v>0.143339778825472</v>
      </c>
      <c r="U203" s="235">
        <f>+U192/U170</f>
        <v>0.155124031157089</v>
      </c>
    </row>
    <row r="204" spans="3:21" ht="13.8" thickBot="1" x14ac:dyDescent="0.3">
      <c r="C204" s="199" t="s">
        <v>14</v>
      </c>
      <c r="D204" s="235">
        <f t="shared" ref="D204:U207" si="72">+D193/D171</f>
        <v>-0.27039263332907021</v>
      </c>
      <c r="E204" s="235">
        <f t="shared" si="72"/>
        <v>14.850187265917603</v>
      </c>
      <c r="F204" s="235">
        <f t="shared" si="72"/>
        <v>-0.34564965719950363</v>
      </c>
      <c r="G204" s="235">
        <f t="shared" si="72"/>
        <v>1.6857492218763894</v>
      </c>
      <c r="H204" s="235">
        <f t="shared" si="72"/>
        <v>-0.21894691872263164</v>
      </c>
      <c r="I204" s="235">
        <f t="shared" si="72"/>
        <v>-2.0860709592641261E-2</v>
      </c>
      <c r="J204" s="235">
        <f t="shared" si="72"/>
        <v>-2.0699648105982198E-4</v>
      </c>
      <c r="K204" s="235">
        <f t="shared" si="72"/>
        <v>-0.41682065065233215</v>
      </c>
      <c r="L204" s="235">
        <f t="shared" si="72"/>
        <v>-0.24931129476584021</v>
      </c>
      <c r="M204" s="235">
        <f t="shared" si="72"/>
        <v>20.848484848484848</v>
      </c>
      <c r="N204" s="235">
        <f t="shared" si="72"/>
        <v>5.2536883771140699E-2</v>
      </c>
      <c r="O204" s="235">
        <f t="shared" si="72"/>
        <v>-0.80132450331125826</v>
      </c>
      <c r="P204" s="235">
        <f t="shared" si="72"/>
        <v>-0.16458486407053638</v>
      </c>
      <c r="Q204" s="235">
        <f t="shared" si="72"/>
        <v>0.59211420802175396</v>
      </c>
      <c r="R204" s="235">
        <f t="shared" si="72"/>
        <v>-6.8716094032549732E-2</v>
      </c>
      <c r="S204" s="235">
        <f t="shared" si="72"/>
        <v>-8.3001328021248342E-4</v>
      </c>
      <c r="T204" s="236">
        <f t="shared" si="72"/>
        <v>-0.18649331522623644</v>
      </c>
      <c r="U204" s="236">
        <f t="shared" si="72"/>
        <v>-0.19025042294116418</v>
      </c>
    </row>
    <row r="205" spans="3:21" ht="13.8" thickBot="1" x14ac:dyDescent="0.3">
      <c r="C205" s="199" t="s">
        <v>15</v>
      </c>
      <c r="D205" s="235">
        <f t="shared" si="72"/>
        <v>-0.14973750285322984</v>
      </c>
      <c r="E205" s="235">
        <f t="shared" si="72"/>
        <v>1.4472324723247232</v>
      </c>
      <c r="F205" s="235">
        <f t="shared" si="72"/>
        <v>-0.43745290128108516</v>
      </c>
      <c r="G205" s="235">
        <f t="shared" si="72"/>
        <v>0.42474531120630693</v>
      </c>
      <c r="H205" s="235">
        <f t="shared" si="72"/>
        <v>-0.35560796645702308</v>
      </c>
      <c r="I205" s="235">
        <f t="shared" si="72"/>
        <v>-0.5668449197860963</v>
      </c>
      <c r="J205" s="235">
        <f t="shared" si="72"/>
        <v>-8.4343838232174034E-2</v>
      </c>
      <c r="K205" s="235">
        <f t="shared" si="72"/>
        <v>-0.21441249556265532</v>
      </c>
      <c r="L205" s="235">
        <f t="shared" si="72"/>
        <v>-0.67149758454106279</v>
      </c>
      <c r="M205" s="235">
        <f t="shared" si="72"/>
        <v>-0.1376597836774828</v>
      </c>
      <c r="N205" s="235">
        <f t="shared" si="72"/>
        <v>-0.95959757266049184</v>
      </c>
      <c r="O205" s="235">
        <f t="shared" si="72"/>
        <v>-0.16931497175141244</v>
      </c>
      <c r="P205" s="235">
        <f t="shared" si="72"/>
        <v>0.27826086956521739</v>
      </c>
      <c r="Q205" s="235">
        <f t="shared" si="72"/>
        <v>0.31390134529147984</v>
      </c>
      <c r="R205" s="235">
        <f t="shared" si="72"/>
        <v>0.28436018957345971</v>
      </c>
      <c r="S205" s="235">
        <f t="shared" si="72"/>
        <v>-0.43124312431243123</v>
      </c>
      <c r="T205" s="236">
        <f t="shared" si="72"/>
        <v>-7.1488925319024468E-2</v>
      </c>
      <c r="U205" s="236">
        <f t="shared" si="72"/>
        <v>-6.4602717357816253E-2</v>
      </c>
    </row>
    <row r="206" spans="3:21" ht="13.8" thickBot="1" x14ac:dyDescent="0.3">
      <c r="C206" s="199" t="s">
        <v>16</v>
      </c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 t="e">
        <f t="shared" si="72"/>
        <v>#DIV/0!</v>
      </c>
      <c r="Q206" s="235" t="e">
        <f t="shared" si="72"/>
        <v>#DIV/0!</v>
      </c>
      <c r="R206" s="235"/>
      <c r="S206" s="235"/>
      <c r="T206" s="236" t="e">
        <f t="shared" si="72"/>
        <v>#DIV/0!</v>
      </c>
      <c r="U206" s="236" t="e">
        <f t="shared" si="72"/>
        <v>#DIV/0!</v>
      </c>
    </row>
    <row r="207" spans="3:21" ht="13.8" thickBot="1" x14ac:dyDescent="0.3">
      <c r="C207" s="199" t="s">
        <v>17</v>
      </c>
      <c r="D207" s="235">
        <f t="shared" ref="D207" si="73">+D196/D174</f>
        <v>-4.8245614035087717E-2</v>
      </c>
      <c r="E207" s="235"/>
      <c r="F207" s="235">
        <f t="shared" ref="F207:H207" si="74">+F196/F174</f>
        <v>-0.43929712460063897</v>
      </c>
      <c r="G207" s="235">
        <f t="shared" si="74"/>
        <v>-1</v>
      </c>
      <c r="H207" s="235">
        <f t="shared" si="74"/>
        <v>-0.33333333333333331</v>
      </c>
      <c r="I207" s="235"/>
      <c r="J207" s="235">
        <f t="shared" ref="J207" si="75">+J196/J174</f>
        <v>-0.30574712643678159</v>
      </c>
      <c r="K207" s="235"/>
      <c r="L207" s="235"/>
      <c r="M207" s="235"/>
      <c r="N207" s="235"/>
      <c r="O207" s="235"/>
      <c r="P207" s="235">
        <f t="shared" si="72"/>
        <v>5.859375E-2</v>
      </c>
      <c r="Q207" s="235">
        <f t="shared" si="72"/>
        <v>2</v>
      </c>
      <c r="R207" s="235">
        <f t="shared" si="72"/>
        <v>-0.27443315089913994</v>
      </c>
      <c r="S207" s="235">
        <f t="shared" si="72"/>
        <v>-0.68085106382978722</v>
      </c>
      <c r="T207" s="237">
        <f t="shared" si="72"/>
        <v>-0.29662921348314608</v>
      </c>
      <c r="U207" s="237">
        <f t="shared" si="72"/>
        <v>-0.32591554231645348</v>
      </c>
    </row>
    <row r="208" spans="3:21" ht="13.8" thickBot="1" x14ac:dyDescent="0.3">
      <c r="C208" s="200" t="s">
        <v>10</v>
      </c>
      <c r="D208" s="202">
        <f>+D197/D175</f>
        <v>-0.24340238516843385</v>
      </c>
      <c r="E208" s="202">
        <f t="shared" ref="E208:U208" si="76">+E197/E175</f>
        <v>0.74227723876435825</v>
      </c>
      <c r="F208" s="202">
        <f t="shared" si="76"/>
        <v>-0.31870250188386073</v>
      </c>
      <c r="G208" s="202">
        <f t="shared" si="76"/>
        <v>0.70370719077321409</v>
      </c>
      <c r="H208" s="202">
        <f t="shared" si="76"/>
        <v>-0.19767185502006263</v>
      </c>
      <c r="I208" s="202">
        <f t="shared" si="76"/>
        <v>-6.4094955489614244E-3</v>
      </c>
      <c r="J208" s="202">
        <f t="shared" si="76"/>
        <v>-1.7246852915194347E-2</v>
      </c>
      <c r="K208" s="202">
        <f t="shared" si="76"/>
        <v>-0.2797321084768139</v>
      </c>
      <c r="L208" s="202">
        <f t="shared" si="76"/>
        <v>-5.3270042194092829E-2</v>
      </c>
      <c r="M208" s="202">
        <f t="shared" si="76"/>
        <v>0.52190476190476187</v>
      </c>
      <c r="N208" s="202">
        <f t="shared" si="76"/>
        <v>-0.12336006504305407</v>
      </c>
      <c r="O208" s="202">
        <f t="shared" si="76"/>
        <v>-0.20880576015890093</v>
      </c>
      <c r="P208" s="202">
        <f t="shared" si="76"/>
        <v>-0.10265282583621683</v>
      </c>
      <c r="Q208" s="202">
        <f t="shared" si="76"/>
        <v>0.56312389900176163</v>
      </c>
      <c r="R208" s="202">
        <f t="shared" si="76"/>
        <v>-0.10389852639432942</v>
      </c>
      <c r="S208" s="202">
        <f t="shared" si="76"/>
        <v>-7.7706473214285712E-2</v>
      </c>
      <c r="T208" s="202">
        <f t="shared" si="76"/>
        <v>-0.11098291546483248</v>
      </c>
      <c r="U208" s="202">
        <f t="shared" si="76"/>
        <v>-0.11178628628812062</v>
      </c>
    </row>
    <row r="211" spans="3:23" x14ac:dyDescent="0.25">
      <c r="C211" s="126" t="s">
        <v>19</v>
      </c>
      <c r="D211" s="127"/>
      <c r="E211" s="127"/>
      <c r="F211" s="127"/>
      <c r="G211" s="127"/>
      <c r="H211" s="65">
        <f>+(D249+F249+H249+J249)/(+D227+F227+H227+J227)</f>
        <v>-6.2766311275224473E-2</v>
      </c>
      <c r="I211" s="106"/>
      <c r="J211" s="322" t="s">
        <v>45</v>
      </c>
      <c r="K211" s="323"/>
      <c r="L211" s="323"/>
      <c r="M211" s="323"/>
      <c r="N211" s="323"/>
      <c r="O211" s="323"/>
      <c r="P211" s="323"/>
      <c r="Q211" s="323"/>
      <c r="R211" s="323"/>
      <c r="S211" s="323"/>
      <c r="T211" s="323"/>
      <c r="U211" s="324"/>
    </row>
    <row r="212" spans="3:23" x14ac:dyDescent="0.25">
      <c r="C212" s="128" t="s">
        <v>20</v>
      </c>
      <c r="D212" s="129"/>
      <c r="E212" s="129"/>
      <c r="F212" s="129"/>
      <c r="G212" s="129"/>
      <c r="H212" s="66">
        <f>+((D249+H249)+2*(F249+J249))/((D227+H227)+2*(F227+J227))</f>
        <v>-4.9150682401999789E-2</v>
      </c>
      <c r="I212" s="106"/>
      <c r="J212" s="325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7"/>
    </row>
    <row r="213" spans="3:23" x14ac:dyDescent="0.25">
      <c r="C213" s="130" t="s">
        <v>21</v>
      </c>
      <c r="D213" s="131"/>
      <c r="E213" s="131"/>
      <c r="F213" s="131"/>
      <c r="G213" s="131"/>
      <c r="H213" s="67">
        <f>+(E249+G249+I249+K249+M249+O249+Q249+S249)/+(E227+G227+I227+K227+M227+O227+Q227+S227)</f>
        <v>2.6262281317359266E-2</v>
      </c>
      <c r="I213" s="106"/>
      <c r="J213" s="325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7"/>
    </row>
    <row r="214" spans="3:23" x14ac:dyDescent="0.25">
      <c r="C214" s="128" t="s">
        <v>18</v>
      </c>
      <c r="D214" s="129"/>
      <c r="E214" s="129"/>
      <c r="F214" s="129"/>
      <c r="G214" s="129"/>
      <c r="H214" s="66">
        <f>+(L249+M249+N249+O249)/+(L227+M227+N227+O227)</f>
        <v>-8.2530760356367819E-2</v>
      </c>
      <c r="I214" s="106"/>
      <c r="J214" s="322" t="s">
        <v>73</v>
      </c>
      <c r="K214" s="323"/>
      <c r="L214" s="323"/>
      <c r="M214" s="323"/>
      <c r="N214" s="323"/>
      <c r="O214" s="323"/>
      <c r="P214" s="323"/>
      <c r="Q214" s="323"/>
      <c r="R214" s="323"/>
      <c r="S214" s="323"/>
      <c r="T214" s="323"/>
      <c r="U214" s="324"/>
    </row>
    <row r="215" spans="3:23" x14ac:dyDescent="0.25">
      <c r="C215" s="128" t="s">
        <v>23</v>
      </c>
      <c r="D215" s="68"/>
      <c r="E215" s="68"/>
      <c r="F215" s="68"/>
      <c r="G215" s="68"/>
      <c r="H215" s="66">
        <f>+(P249+Q249+R249+S249)/(P227+Q227+R227+S227)</f>
        <v>0.13647300957944278</v>
      </c>
      <c r="I215" s="106"/>
      <c r="J215" s="325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7"/>
    </row>
    <row r="216" spans="3:23" x14ac:dyDescent="0.25">
      <c r="C216" s="132" t="s">
        <v>22</v>
      </c>
      <c r="D216" s="133"/>
      <c r="E216" s="133"/>
      <c r="F216" s="133"/>
      <c r="G216" s="133"/>
      <c r="H216" s="69">
        <f>+U249/U227</f>
        <v>-2.7868470288085874E-2</v>
      </c>
      <c r="I216" s="106"/>
      <c r="J216" s="328"/>
      <c r="K216" s="329"/>
      <c r="L216" s="329"/>
      <c r="M216" s="329"/>
      <c r="N216" s="329"/>
      <c r="O216" s="329"/>
      <c r="P216" s="329"/>
      <c r="Q216" s="329"/>
      <c r="R216" s="329"/>
      <c r="S216" s="329"/>
      <c r="T216" s="329"/>
      <c r="U216" s="330"/>
    </row>
    <row r="217" spans="3:23" ht="13.8" thickBot="1" x14ac:dyDescent="0.3"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</row>
    <row r="218" spans="3:23" ht="13.8" thickBot="1" x14ac:dyDescent="0.3">
      <c r="C218" s="70">
        <v>2021</v>
      </c>
      <c r="D218" s="308" t="s">
        <v>90</v>
      </c>
      <c r="E218" s="309"/>
      <c r="F218" s="309"/>
      <c r="G218" s="309"/>
      <c r="H218" s="309"/>
      <c r="I218" s="309"/>
      <c r="J218" s="309"/>
      <c r="K218" s="309"/>
      <c r="L218" s="309"/>
      <c r="M218" s="309"/>
      <c r="N218" s="309"/>
      <c r="O218" s="309"/>
      <c r="P218" s="309"/>
      <c r="Q218" s="309"/>
      <c r="R218" s="309"/>
      <c r="S218" s="309"/>
      <c r="T218" s="309"/>
      <c r="U218" s="310"/>
    </row>
    <row r="219" spans="3:23" ht="13.8" thickBot="1" x14ac:dyDescent="0.3">
      <c r="C219" s="311" t="s">
        <v>12</v>
      </c>
      <c r="D219" s="313" t="s">
        <v>0</v>
      </c>
      <c r="E219" s="314"/>
      <c r="F219" s="314"/>
      <c r="G219" s="315"/>
      <c r="H219" s="316" t="s">
        <v>1</v>
      </c>
      <c r="I219" s="317"/>
      <c r="J219" s="317"/>
      <c r="K219" s="318"/>
      <c r="L219" s="316" t="s">
        <v>2</v>
      </c>
      <c r="M219" s="317"/>
      <c r="N219" s="317"/>
      <c r="O219" s="318"/>
      <c r="P219" s="316" t="s">
        <v>3</v>
      </c>
      <c r="Q219" s="317"/>
      <c r="R219" s="317"/>
      <c r="S219" s="318"/>
      <c r="T219" s="319" t="s">
        <v>4</v>
      </c>
      <c r="U219" s="319" t="s">
        <v>5</v>
      </c>
    </row>
    <row r="220" spans="3:23" ht="13.8" thickBot="1" x14ac:dyDescent="0.3">
      <c r="C220" s="311"/>
      <c r="D220" s="306" t="s">
        <v>6</v>
      </c>
      <c r="E220" s="307"/>
      <c r="F220" s="306" t="s">
        <v>7</v>
      </c>
      <c r="G220" s="307"/>
      <c r="H220" s="306" t="s">
        <v>6</v>
      </c>
      <c r="I220" s="307"/>
      <c r="J220" s="306" t="s">
        <v>7</v>
      </c>
      <c r="K220" s="307"/>
      <c r="L220" s="306" t="s">
        <v>6</v>
      </c>
      <c r="M220" s="307"/>
      <c r="N220" s="306" t="s">
        <v>7</v>
      </c>
      <c r="O220" s="307"/>
      <c r="P220" s="306" t="s">
        <v>6</v>
      </c>
      <c r="Q220" s="307"/>
      <c r="R220" s="306" t="s">
        <v>7</v>
      </c>
      <c r="S220" s="307"/>
      <c r="T220" s="320"/>
      <c r="U220" s="320"/>
    </row>
    <row r="221" spans="3:23" ht="13.8" thickBot="1" x14ac:dyDescent="0.3">
      <c r="C221" s="312"/>
      <c r="D221" s="71" t="s">
        <v>8</v>
      </c>
      <c r="E221" s="71" t="s">
        <v>9</v>
      </c>
      <c r="F221" s="71" t="s">
        <v>8</v>
      </c>
      <c r="G221" s="72" t="s">
        <v>9</v>
      </c>
      <c r="H221" s="71" t="s">
        <v>8</v>
      </c>
      <c r="I221" s="71" t="s">
        <v>9</v>
      </c>
      <c r="J221" s="71" t="s">
        <v>8</v>
      </c>
      <c r="K221" s="71" t="s">
        <v>9</v>
      </c>
      <c r="L221" s="71" t="s">
        <v>8</v>
      </c>
      <c r="M221" s="71" t="s">
        <v>9</v>
      </c>
      <c r="N221" s="71" t="s">
        <v>8</v>
      </c>
      <c r="O221" s="71" t="s">
        <v>9</v>
      </c>
      <c r="P221" s="71" t="s">
        <v>8</v>
      </c>
      <c r="Q221" s="71" t="s">
        <v>9</v>
      </c>
      <c r="R221" s="71" t="s">
        <v>8</v>
      </c>
      <c r="S221" s="71" t="s">
        <v>9</v>
      </c>
      <c r="T221" s="321"/>
      <c r="U221" s="321"/>
      <c r="W221" s="134"/>
    </row>
    <row r="222" spans="3:23" x14ac:dyDescent="0.25">
      <c r="C222" s="73" t="s">
        <v>13</v>
      </c>
      <c r="D222" s="135">
        <f>D14+D66+D118+D170</f>
        <v>12746</v>
      </c>
      <c r="E222" s="135">
        <f t="shared" ref="E222:S222" si="77">E14+E66+E118+E170</f>
        <v>26587</v>
      </c>
      <c r="F222" s="135">
        <f t="shared" si="77"/>
        <v>61219</v>
      </c>
      <c r="G222" s="135">
        <f t="shared" si="77"/>
        <v>22229</v>
      </c>
      <c r="H222" s="135">
        <f t="shared" si="77"/>
        <v>38170</v>
      </c>
      <c r="I222" s="135">
        <f t="shared" si="77"/>
        <v>3090</v>
      </c>
      <c r="J222" s="135">
        <f t="shared" si="77"/>
        <v>42772</v>
      </c>
      <c r="K222" s="135">
        <f t="shared" si="77"/>
        <v>62247</v>
      </c>
      <c r="L222" s="135">
        <f t="shared" si="77"/>
        <v>33362</v>
      </c>
      <c r="M222" s="135">
        <f t="shared" si="77"/>
        <v>8</v>
      </c>
      <c r="N222" s="135">
        <f t="shared" si="77"/>
        <v>62971</v>
      </c>
      <c r="O222" s="135">
        <f t="shared" si="77"/>
        <v>0</v>
      </c>
      <c r="P222" s="135">
        <f t="shared" si="77"/>
        <v>36</v>
      </c>
      <c r="Q222" s="135">
        <f t="shared" si="77"/>
        <v>0</v>
      </c>
      <c r="R222" s="135">
        <f t="shared" si="77"/>
        <v>49</v>
      </c>
      <c r="S222" s="135">
        <f t="shared" si="77"/>
        <v>0</v>
      </c>
      <c r="T222" s="103">
        <f>T14+T66+T118+T170</f>
        <v>365486</v>
      </c>
      <c r="U222" s="103">
        <f>U14+U66+U118+U170</f>
        <v>616973</v>
      </c>
      <c r="W222" s="134"/>
    </row>
    <row r="223" spans="3:23" x14ac:dyDescent="0.25">
      <c r="C223" s="74" t="s">
        <v>14</v>
      </c>
      <c r="D223" s="104">
        <f t="shared" ref="D223:T223" si="78">D15+D67+D119+D171</f>
        <v>165982</v>
      </c>
      <c r="E223" s="104">
        <f t="shared" si="78"/>
        <v>1549</v>
      </c>
      <c r="F223" s="104">
        <f t="shared" si="78"/>
        <v>509111</v>
      </c>
      <c r="G223" s="104">
        <f t="shared" si="78"/>
        <v>62252</v>
      </c>
      <c r="H223" s="104">
        <f t="shared" si="78"/>
        <v>100797</v>
      </c>
      <c r="I223" s="104">
        <f t="shared" si="78"/>
        <v>41270</v>
      </c>
      <c r="J223" s="104">
        <f t="shared" si="78"/>
        <v>306494</v>
      </c>
      <c r="K223" s="104">
        <f t="shared" si="78"/>
        <v>178331</v>
      </c>
      <c r="L223" s="104">
        <f t="shared" si="78"/>
        <v>9818</v>
      </c>
      <c r="M223" s="104">
        <f t="shared" si="78"/>
        <v>95</v>
      </c>
      <c r="N223" s="104">
        <f t="shared" si="78"/>
        <v>20730</v>
      </c>
      <c r="O223" s="104">
        <f t="shared" si="78"/>
        <v>1161</v>
      </c>
      <c r="P223" s="104">
        <f t="shared" si="78"/>
        <v>2848</v>
      </c>
      <c r="Q223" s="104">
        <f t="shared" si="78"/>
        <v>9136</v>
      </c>
      <c r="R223" s="104">
        <f t="shared" si="78"/>
        <v>9343</v>
      </c>
      <c r="S223" s="104">
        <f t="shared" si="78"/>
        <v>32401</v>
      </c>
      <c r="T223" s="104">
        <f t="shared" si="78"/>
        <v>1451318</v>
      </c>
      <c r="U223" s="104">
        <f t="shared" ref="U223:U226" si="79">U15+U67+U119+U171</f>
        <v>2571141</v>
      </c>
    </row>
    <row r="224" spans="3:23" x14ac:dyDescent="0.25">
      <c r="C224" s="75" t="s">
        <v>15</v>
      </c>
      <c r="D224" s="104">
        <f t="shared" ref="D224:T224" si="80">D16+D68+D120+D172</f>
        <v>17345</v>
      </c>
      <c r="E224" s="104">
        <f t="shared" si="80"/>
        <v>10361</v>
      </c>
      <c r="F224" s="104">
        <f t="shared" si="80"/>
        <v>37404</v>
      </c>
      <c r="G224" s="104">
        <f t="shared" si="80"/>
        <v>115841</v>
      </c>
      <c r="H224" s="104">
        <f t="shared" si="80"/>
        <v>33653</v>
      </c>
      <c r="I224" s="104">
        <f t="shared" si="80"/>
        <v>3144</v>
      </c>
      <c r="J224" s="104">
        <f t="shared" si="80"/>
        <v>230338</v>
      </c>
      <c r="K224" s="104">
        <f t="shared" si="80"/>
        <v>10225</v>
      </c>
      <c r="L224" s="104">
        <f t="shared" si="80"/>
        <v>3570</v>
      </c>
      <c r="M224" s="104">
        <f t="shared" si="80"/>
        <v>4082</v>
      </c>
      <c r="N224" s="104">
        <f t="shared" si="80"/>
        <v>12028</v>
      </c>
      <c r="O224" s="104">
        <f t="shared" si="80"/>
        <v>48938</v>
      </c>
      <c r="P224" s="104">
        <f t="shared" si="80"/>
        <v>542</v>
      </c>
      <c r="Q224" s="104">
        <f t="shared" si="80"/>
        <v>941</v>
      </c>
      <c r="R224" s="104">
        <f t="shared" si="80"/>
        <v>783</v>
      </c>
      <c r="S224" s="104">
        <f t="shared" si="80"/>
        <v>3683</v>
      </c>
      <c r="T224" s="104">
        <f t="shared" si="80"/>
        <v>532878</v>
      </c>
      <c r="U224" s="104">
        <f t="shared" si="79"/>
        <v>992118</v>
      </c>
    </row>
    <row r="225" spans="3:21" x14ac:dyDescent="0.25">
      <c r="C225" s="75" t="s">
        <v>16</v>
      </c>
      <c r="D225" s="104">
        <f t="shared" ref="D225:T225" si="81">D17+D69+D121+D173</f>
        <v>0</v>
      </c>
      <c r="E225" s="104">
        <f t="shared" si="81"/>
        <v>0</v>
      </c>
      <c r="F225" s="104">
        <f t="shared" si="81"/>
        <v>0</v>
      </c>
      <c r="G225" s="104">
        <f t="shared" si="81"/>
        <v>0</v>
      </c>
      <c r="H225" s="104">
        <f t="shared" si="81"/>
        <v>0</v>
      </c>
      <c r="I225" s="104">
        <f t="shared" si="81"/>
        <v>0</v>
      </c>
      <c r="J225" s="104">
        <f t="shared" si="81"/>
        <v>0</v>
      </c>
      <c r="K225" s="104">
        <f t="shared" si="81"/>
        <v>0</v>
      </c>
      <c r="L225" s="104">
        <f t="shared" si="81"/>
        <v>0</v>
      </c>
      <c r="M225" s="104">
        <f t="shared" si="81"/>
        <v>0</v>
      </c>
      <c r="N225" s="104">
        <f t="shared" si="81"/>
        <v>0</v>
      </c>
      <c r="O225" s="104">
        <f t="shared" si="81"/>
        <v>0</v>
      </c>
      <c r="P225" s="104">
        <f t="shared" si="81"/>
        <v>0</v>
      </c>
      <c r="Q225" s="104">
        <f t="shared" si="81"/>
        <v>0</v>
      </c>
      <c r="R225" s="104">
        <f t="shared" si="81"/>
        <v>126</v>
      </c>
      <c r="S225" s="104">
        <f t="shared" si="81"/>
        <v>56</v>
      </c>
      <c r="T225" s="104">
        <f t="shared" si="81"/>
        <v>182</v>
      </c>
      <c r="U225" s="104">
        <f t="shared" si="79"/>
        <v>364</v>
      </c>
    </row>
    <row r="226" spans="3:21" ht="13.8" thickBot="1" x14ac:dyDescent="0.3">
      <c r="C226" s="74" t="s">
        <v>17</v>
      </c>
      <c r="D226" s="136">
        <f t="shared" ref="D226:T226" si="82">D18+D70+D122+D174</f>
        <v>972</v>
      </c>
      <c r="E226" s="136">
        <f t="shared" si="82"/>
        <v>0</v>
      </c>
      <c r="F226" s="136">
        <f t="shared" si="82"/>
        <v>1827</v>
      </c>
      <c r="G226" s="136">
        <f t="shared" si="82"/>
        <v>36</v>
      </c>
      <c r="H226" s="136">
        <f t="shared" si="82"/>
        <v>122</v>
      </c>
      <c r="I226" s="136">
        <f t="shared" si="82"/>
        <v>0</v>
      </c>
      <c r="J226" s="136">
        <f t="shared" si="82"/>
        <v>1487</v>
      </c>
      <c r="K226" s="136">
        <f t="shared" si="82"/>
        <v>2</v>
      </c>
      <c r="L226" s="136">
        <f t="shared" si="82"/>
        <v>0</v>
      </c>
      <c r="M226" s="136">
        <f t="shared" si="82"/>
        <v>0</v>
      </c>
      <c r="N226" s="136">
        <f t="shared" si="82"/>
        <v>0</v>
      </c>
      <c r="O226" s="136">
        <f t="shared" si="82"/>
        <v>0</v>
      </c>
      <c r="P226" s="136">
        <f t="shared" si="82"/>
        <v>1147</v>
      </c>
      <c r="Q226" s="136">
        <f t="shared" si="82"/>
        <v>40</v>
      </c>
      <c r="R226" s="136">
        <f t="shared" si="82"/>
        <v>4285</v>
      </c>
      <c r="S226" s="136">
        <f t="shared" si="82"/>
        <v>663</v>
      </c>
      <c r="T226" s="104">
        <f t="shared" si="82"/>
        <v>10581</v>
      </c>
      <c r="U226" s="104">
        <f t="shared" si="79"/>
        <v>18881</v>
      </c>
    </row>
    <row r="227" spans="3:21" ht="13.8" thickBot="1" x14ac:dyDescent="0.3">
      <c r="C227" s="76" t="s">
        <v>10</v>
      </c>
      <c r="D227" s="77">
        <f>SUM(D222:D226)</f>
        <v>197045</v>
      </c>
      <c r="E227" s="77">
        <f t="shared" ref="E227:S227" si="83">SUM(E222:E226)</f>
        <v>38497</v>
      </c>
      <c r="F227" s="77">
        <f t="shared" si="83"/>
        <v>609561</v>
      </c>
      <c r="G227" s="77">
        <f t="shared" si="83"/>
        <v>200358</v>
      </c>
      <c r="H227" s="77">
        <f t="shared" si="83"/>
        <v>172742</v>
      </c>
      <c r="I227" s="77">
        <f t="shared" si="83"/>
        <v>47504</v>
      </c>
      <c r="J227" s="77">
        <f t="shared" si="83"/>
        <v>581091</v>
      </c>
      <c r="K227" s="77">
        <f t="shared" si="83"/>
        <v>250805</v>
      </c>
      <c r="L227" s="77">
        <f t="shared" si="83"/>
        <v>46750</v>
      </c>
      <c r="M227" s="77">
        <f t="shared" si="83"/>
        <v>4185</v>
      </c>
      <c r="N227" s="77">
        <f t="shared" si="83"/>
        <v>95729</v>
      </c>
      <c r="O227" s="77">
        <f t="shared" si="83"/>
        <v>50099</v>
      </c>
      <c r="P227" s="77">
        <f t="shared" si="83"/>
        <v>4573</v>
      </c>
      <c r="Q227" s="77">
        <f t="shared" si="83"/>
        <v>10117</v>
      </c>
      <c r="R227" s="77">
        <f t="shared" si="83"/>
        <v>14586</v>
      </c>
      <c r="S227" s="77">
        <f t="shared" si="83"/>
        <v>36803</v>
      </c>
      <c r="T227" s="77">
        <f>SUM(D227:S227)</f>
        <v>2360445</v>
      </c>
      <c r="U227" s="77">
        <f t="shared" ref="U227" si="84">D227+E227+H227+I227+L227+M227+P227+Q227+(2*(F227+G227+J227+K227+N227+O227+R227+S227))</f>
        <v>4199477</v>
      </c>
    </row>
    <row r="228" spans="3:21" ht="13.8" thickBot="1" x14ac:dyDescent="0.3"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</row>
    <row r="229" spans="3:21" ht="13.8" thickBot="1" x14ac:dyDescent="0.3">
      <c r="C229" s="70">
        <v>2022</v>
      </c>
      <c r="D229" s="308" t="s">
        <v>100</v>
      </c>
      <c r="E229" s="309"/>
      <c r="F229" s="309"/>
      <c r="G229" s="309"/>
      <c r="H229" s="309"/>
      <c r="I229" s="309"/>
      <c r="J229" s="309"/>
      <c r="K229" s="309"/>
      <c r="L229" s="309"/>
      <c r="M229" s="309"/>
      <c r="N229" s="309"/>
      <c r="O229" s="309"/>
      <c r="P229" s="309"/>
      <c r="Q229" s="309"/>
      <c r="R229" s="309"/>
      <c r="S229" s="309"/>
      <c r="T229" s="309"/>
      <c r="U229" s="310"/>
    </row>
    <row r="230" spans="3:21" ht="13.8" thickBot="1" x14ac:dyDescent="0.3">
      <c r="C230" s="311" t="s">
        <v>12</v>
      </c>
      <c r="D230" s="313" t="s">
        <v>0</v>
      </c>
      <c r="E230" s="314"/>
      <c r="F230" s="314"/>
      <c r="G230" s="315"/>
      <c r="H230" s="316" t="s">
        <v>1</v>
      </c>
      <c r="I230" s="317"/>
      <c r="J230" s="317"/>
      <c r="K230" s="318"/>
      <c r="L230" s="316" t="s">
        <v>2</v>
      </c>
      <c r="M230" s="317"/>
      <c r="N230" s="317"/>
      <c r="O230" s="318"/>
      <c r="P230" s="316" t="s">
        <v>3</v>
      </c>
      <c r="Q230" s="317"/>
      <c r="R230" s="317"/>
      <c r="S230" s="318"/>
      <c r="T230" s="319" t="s">
        <v>4</v>
      </c>
      <c r="U230" s="319" t="s">
        <v>5</v>
      </c>
    </row>
    <row r="231" spans="3:21" ht="13.8" thickBot="1" x14ac:dyDescent="0.3">
      <c r="C231" s="311"/>
      <c r="D231" s="306" t="s">
        <v>6</v>
      </c>
      <c r="E231" s="307"/>
      <c r="F231" s="306" t="s">
        <v>7</v>
      </c>
      <c r="G231" s="307"/>
      <c r="H231" s="306" t="s">
        <v>6</v>
      </c>
      <c r="I231" s="307"/>
      <c r="J231" s="306" t="s">
        <v>7</v>
      </c>
      <c r="K231" s="307"/>
      <c r="L231" s="306" t="s">
        <v>6</v>
      </c>
      <c r="M231" s="307"/>
      <c r="N231" s="306" t="s">
        <v>7</v>
      </c>
      <c r="O231" s="307"/>
      <c r="P231" s="306" t="s">
        <v>6</v>
      </c>
      <c r="Q231" s="307"/>
      <c r="R231" s="306" t="s">
        <v>7</v>
      </c>
      <c r="S231" s="307"/>
      <c r="T231" s="320"/>
      <c r="U231" s="320"/>
    </row>
    <row r="232" spans="3:21" ht="13.8" thickBot="1" x14ac:dyDescent="0.3">
      <c r="C232" s="312"/>
      <c r="D232" s="71" t="s">
        <v>8</v>
      </c>
      <c r="E232" s="71" t="s">
        <v>9</v>
      </c>
      <c r="F232" s="71" t="s">
        <v>8</v>
      </c>
      <c r="G232" s="72" t="s">
        <v>9</v>
      </c>
      <c r="H232" s="71" t="s">
        <v>8</v>
      </c>
      <c r="I232" s="71" t="s">
        <v>9</v>
      </c>
      <c r="J232" s="71" t="s">
        <v>8</v>
      </c>
      <c r="K232" s="71" t="s">
        <v>9</v>
      </c>
      <c r="L232" s="71" t="s">
        <v>8</v>
      </c>
      <c r="M232" s="71" t="s">
        <v>9</v>
      </c>
      <c r="N232" s="71" t="s">
        <v>8</v>
      </c>
      <c r="O232" s="71" t="s">
        <v>9</v>
      </c>
      <c r="P232" s="71" t="s">
        <v>8</v>
      </c>
      <c r="Q232" s="71" t="s">
        <v>9</v>
      </c>
      <c r="R232" s="71" t="s">
        <v>8</v>
      </c>
      <c r="S232" s="71" t="s">
        <v>9</v>
      </c>
      <c r="T232" s="321"/>
      <c r="U232" s="321"/>
    </row>
    <row r="233" spans="3:21" x14ac:dyDescent="0.25">
      <c r="C233" s="73" t="s">
        <v>13</v>
      </c>
      <c r="D233" s="135">
        <f>D25+D77+D129+D181</f>
        <v>10141</v>
      </c>
      <c r="E233" s="135">
        <f t="shared" ref="E233:S233" si="85">E25+E77+E129+E181</f>
        <v>33772</v>
      </c>
      <c r="F233" s="135">
        <f t="shared" si="85"/>
        <v>58968</v>
      </c>
      <c r="G233" s="135">
        <f t="shared" si="85"/>
        <v>32603</v>
      </c>
      <c r="H233" s="135">
        <f t="shared" si="85"/>
        <v>36978</v>
      </c>
      <c r="I233" s="135">
        <f t="shared" si="85"/>
        <v>6075</v>
      </c>
      <c r="J233" s="135">
        <f t="shared" si="85"/>
        <v>49619</v>
      </c>
      <c r="K233" s="135">
        <f t="shared" si="85"/>
        <v>62812</v>
      </c>
      <c r="L233" s="135">
        <f t="shared" si="85"/>
        <v>29358</v>
      </c>
      <c r="M233" s="135">
        <f t="shared" si="85"/>
        <v>3</v>
      </c>
      <c r="N233" s="135">
        <f t="shared" si="85"/>
        <v>64974</v>
      </c>
      <c r="O233" s="135">
        <f t="shared" si="85"/>
        <v>0</v>
      </c>
      <c r="P233" s="135">
        <f t="shared" si="85"/>
        <v>1</v>
      </c>
      <c r="Q233" s="135">
        <f t="shared" si="85"/>
        <v>0</v>
      </c>
      <c r="R233" s="135">
        <f t="shared" si="85"/>
        <v>29</v>
      </c>
      <c r="S233" s="135">
        <f t="shared" si="85"/>
        <v>0</v>
      </c>
      <c r="T233" s="103">
        <f>T25+T77+T129+T181</f>
        <v>385333</v>
      </c>
      <c r="U233" s="103">
        <f>U25+U77+U129+U181</f>
        <v>654338</v>
      </c>
    </row>
    <row r="234" spans="3:21" x14ac:dyDescent="0.25">
      <c r="C234" s="74" t="s">
        <v>14</v>
      </c>
      <c r="D234" s="104">
        <f t="shared" ref="D234:T234" si="86">D26+D78+D130+D182</f>
        <v>130021</v>
      </c>
      <c r="E234" s="104">
        <f t="shared" si="86"/>
        <v>5108</v>
      </c>
      <c r="F234" s="104">
        <f t="shared" si="86"/>
        <v>458350</v>
      </c>
      <c r="G234" s="104">
        <f t="shared" si="86"/>
        <v>65377</v>
      </c>
      <c r="H234" s="104">
        <f t="shared" si="86"/>
        <v>91094</v>
      </c>
      <c r="I234" s="104">
        <f t="shared" si="86"/>
        <v>35999</v>
      </c>
      <c r="J234" s="104">
        <f t="shared" si="86"/>
        <v>314204</v>
      </c>
      <c r="K234" s="104">
        <f t="shared" si="86"/>
        <v>160092</v>
      </c>
      <c r="L234" s="104">
        <f t="shared" si="86"/>
        <v>9990</v>
      </c>
      <c r="M234" s="104">
        <f t="shared" si="86"/>
        <v>997</v>
      </c>
      <c r="N234" s="104">
        <f t="shared" si="86"/>
        <v>22033</v>
      </c>
      <c r="O234" s="104">
        <f t="shared" si="86"/>
        <v>1283</v>
      </c>
      <c r="P234" s="104">
        <f t="shared" si="86"/>
        <v>4939</v>
      </c>
      <c r="Q234" s="104">
        <f t="shared" si="86"/>
        <v>7186</v>
      </c>
      <c r="R234" s="104">
        <f t="shared" si="86"/>
        <v>14028</v>
      </c>
      <c r="S234" s="104">
        <f t="shared" si="86"/>
        <v>37965</v>
      </c>
      <c r="T234" s="104">
        <f t="shared" si="86"/>
        <v>1358666</v>
      </c>
      <c r="U234" s="104">
        <f t="shared" ref="U234:U237" si="87">U26+U78+U130+U182</f>
        <v>2431998</v>
      </c>
    </row>
    <row r="235" spans="3:21" x14ac:dyDescent="0.25">
      <c r="C235" s="74" t="s">
        <v>15</v>
      </c>
      <c r="D235" s="104">
        <f t="shared" ref="D235:T235" si="88">D27+D79+D131+D183</f>
        <v>15744</v>
      </c>
      <c r="E235" s="104">
        <f t="shared" si="88"/>
        <v>10217</v>
      </c>
      <c r="F235" s="104">
        <f t="shared" si="88"/>
        <v>35463</v>
      </c>
      <c r="G235" s="104">
        <f t="shared" si="88"/>
        <v>127400</v>
      </c>
      <c r="H235" s="104">
        <f t="shared" si="88"/>
        <v>24439</v>
      </c>
      <c r="I235" s="104">
        <f t="shared" si="88"/>
        <v>2834</v>
      </c>
      <c r="J235" s="104">
        <f t="shared" si="88"/>
        <v>233707</v>
      </c>
      <c r="K235" s="104">
        <f t="shared" si="88"/>
        <v>11993</v>
      </c>
      <c r="L235" s="104">
        <f t="shared" si="88"/>
        <v>699</v>
      </c>
      <c r="M235" s="104">
        <f t="shared" si="88"/>
        <v>3429</v>
      </c>
      <c r="N235" s="104">
        <f t="shared" si="88"/>
        <v>1751</v>
      </c>
      <c r="O235" s="104">
        <f t="shared" si="88"/>
        <v>46007</v>
      </c>
      <c r="P235" s="104">
        <f t="shared" si="88"/>
        <v>537</v>
      </c>
      <c r="Q235" s="104">
        <f t="shared" si="88"/>
        <v>815</v>
      </c>
      <c r="R235" s="104">
        <f t="shared" si="88"/>
        <v>1119</v>
      </c>
      <c r="S235" s="104">
        <f t="shared" si="88"/>
        <v>2481</v>
      </c>
      <c r="T235" s="104">
        <f t="shared" si="88"/>
        <v>518635</v>
      </c>
      <c r="U235" s="104">
        <f t="shared" si="87"/>
        <v>978556</v>
      </c>
    </row>
    <row r="236" spans="3:21" x14ac:dyDescent="0.25">
      <c r="C236" s="74" t="s">
        <v>16</v>
      </c>
      <c r="D236" s="104">
        <f t="shared" ref="D236:T236" si="89">D28+D80+D132+D184</f>
        <v>0</v>
      </c>
      <c r="E236" s="104">
        <f t="shared" si="89"/>
        <v>0</v>
      </c>
      <c r="F236" s="104">
        <f t="shared" si="89"/>
        <v>0</v>
      </c>
      <c r="G236" s="104">
        <f t="shared" si="89"/>
        <v>0</v>
      </c>
      <c r="H236" s="104">
        <f t="shared" si="89"/>
        <v>0</v>
      </c>
      <c r="I236" s="104">
        <f t="shared" si="89"/>
        <v>0</v>
      </c>
      <c r="J236" s="104">
        <f t="shared" si="89"/>
        <v>0</v>
      </c>
      <c r="K236" s="104">
        <f t="shared" si="89"/>
        <v>0</v>
      </c>
      <c r="L236" s="104">
        <f t="shared" si="89"/>
        <v>0</v>
      </c>
      <c r="M236" s="104">
        <f t="shared" si="89"/>
        <v>0</v>
      </c>
      <c r="N236" s="104">
        <f t="shared" si="89"/>
        <v>0</v>
      </c>
      <c r="O236" s="104">
        <f t="shared" si="89"/>
        <v>0</v>
      </c>
      <c r="P236" s="104">
        <f t="shared" si="89"/>
        <v>0</v>
      </c>
      <c r="Q236" s="104">
        <f t="shared" si="89"/>
        <v>0</v>
      </c>
      <c r="R236" s="104">
        <f t="shared" si="89"/>
        <v>0</v>
      </c>
      <c r="S236" s="104">
        <f t="shared" si="89"/>
        <v>0</v>
      </c>
      <c r="T236" s="104">
        <f t="shared" si="89"/>
        <v>0</v>
      </c>
      <c r="U236" s="104">
        <f t="shared" si="87"/>
        <v>0</v>
      </c>
    </row>
    <row r="237" spans="3:21" ht="13.8" thickBot="1" x14ac:dyDescent="0.3">
      <c r="C237" s="74" t="s">
        <v>17</v>
      </c>
      <c r="D237" s="136">
        <f t="shared" ref="D237:T237" si="90">D29+D81+D133+D185</f>
        <v>628</v>
      </c>
      <c r="E237" s="136">
        <f t="shared" si="90"/>
        <v>0</v>
      </c>
      <c r="F237" s="136">
        <f t="shared" si="90"/>
        <v>1644</v>
      </c>
      <c r="G237" s="136">
        <f t="shared" si="90"/>
        <v>7</v>
      </c>
      <c r="H237" s="136">
        <f t="shared" si="90"/>
        <v>74</v>
      </c>
      <c r="I237" s="136">
        <f t="shared" si="90"/>
        <v>0</v>
      </c>
      <c r="J237" s="136">
        <f t="shared" si="90"/>
        <v>1422</v>
      </c>
      <c r="K237" s="136">
        <f t="shared" si="90"/>
        <v>5</v>
      </c>
      <c r="L237" s="136">
        <f t="shared" si="90"/>
        <v>0</v>
      </c>
      <c r="M237" s="136">
        <f t="shared" si="90"/>
        <v>0</v>
      </c>
      <c r="N237" s="136">
        <f t="shared" si="90"/>
        <v>0</v>
      </c>
      <c r="O237" s="136">
        <f t="shared" si="90"/>
        <v>0</v>
      </c>
      <c r="P237" s="136">
        <f t="shared" si="90"/>
        <v>1217</v>
      </c>
      <c r="Q237" s="136">
        <f t="shared" si="90"/>
        <v>83</v>
      </c>
      <c r="R237" s="136">
        <f t="shared" si="90"/>
        <v>4107</v>
      </c>
      <c r="S237" s="136">
        <f t="shared" si="90"/>
        <v>590</v>
      </c>
      <c r="T237" s="104">
        <f t="shared" si="90"/>
        <v>9777</v>
      </c>
      <c r="U237" s="104">
        <f t="shared" si="87"/>
        <v>17552</v>
      </c>
    </row>
    <row r="238" spans="3:21" ht="13.8" thickBot="1" x14ac:dyDescent="0.3">
      <c r="C238" s="76" t="s">
        <v>10</v>
      </c>
      <c r="D238" s="77">
        <f>SUM(D233:D237)</f>
        <v>156534</v>
      </c>
      <c r="E238" s="77">
        <f t="shared" ref="E238:S238" si="91">SUM(E233:E237)</f>
        <v>49097</v>
      </c>
      <c r="F238" s="77">
        <f t="shared" si="91"/>
        <v>554425</v>
      </c>
      <c r="G238" s="77">
        <f t="shared" si="91"/>
        <v>225387</v>
      </c>
      <c r="H238" s="77">
        <f t="shared" si="91"/>
        <v>152585</v>
      </c>
      <c r="I238" s="77">
        <f t="shared" si="91"/>
        <v>44908</v>
      </c>
      <c r="J238" s="77">
        <f t="shared" si="91"/>
        <v>598952</v>
      </c>
      <c r="K238" s="77">
        <f t="shared" si="91"/>
        <v>234902</v>
      </c>
      <c r="L238" s="77">
        <f t="shared" si="91"/>
        <v>40047</v>
      </c>
      <c r="M238" s="77">
        <f t="shared" si="91"/>
        <v>4429</v>
      </c>
      <c r="N238" s="77">
        <f t="shared" si="91"/>
        <v>88758</v>
      </c>
      <c r="O238" s="77">
        <f t="shared" si="91"/>
        <v>47290</v>
      </c>
      <c r="P238" s="77">
        <f t="shared" si="91"/>
        <v>6694</v>
      </c>
      <c r="Q238" s="77">
        <f t="shared" si="91"/>
        <v>8084</v>
      </c>
      <c r="R238" s="77">
        <f t="shared" si="91"/>
        <v>19283</v>
      </c>
      <c r="S238" s="77">
        <f t="shared" si="91"/>
        <v>41036</v>
      </c>
      <c r="T238" s="77">
        <f>SUM(D238:S238)</f>
        <v>2272411</v>
      </c>
      <c r="U238" s="77">
        <f>D238+E238+H238+I238+L238+M238+P238+Q238+(2*(F238+G238+J238+K238+N238+O238+R238+S238))</f>
        <v>4082444</v>
      </c>
    </row>
    <row r="239" spans="3:21" ht="13.8" thickBot="1" x14ac:dyDescent="0.3"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</row>
    <row r="240" spans="3:21" ht="13.8" thickBot="1" x14ac:dyDescent="0.3">
      <c r="C240" s="308" t="s">
        <v>101</v>
      </c>
      <c r="D240" s="309"/>
      <c r="E240" s="309"/>
      <c r="F240" s="309"/>
      <c r="G240" s="309"/>
      <c r="H240" s="309"/>
      <c r="I240" s="309"/>
      <c r="J240" s="309"/>
      <c r="K240" s="309"/>
      <c r="L240" s="309"/>
      <c r="M240" s="309"/>
      <c r="N240" s="309"/>
      <c r="O240" s="309"/>
      <c r="P240" s="309"/>
      <c r="Q240" s="309"/>
      <c r="R240" s="309"/>
      <c r="S240" s="309"/>
      <c r="T240" s="309"/>
      <c r="U240" s="310"/>
    </row>
    <row r="241" spans="3:21" ht="13.8" thickBot="1" x14ac:dyDescent="0.3">
      <c r="C241" s="311" t="s">
        <v>12</v>
      </c>
      <c r="D241" s="313" t="s">
        <v>0</v>
      </c>
      <c r="E241" s="314"/>
      <c r="F241" s="314"/>
      <c r="G241" s="315"/>
      <c r="H241" s="316" t="s">
        <v>1</v>
      </c>
      <c r="I241" s="317"/>
      <c r="J241" s="317"/>
      <c r="K241" s="318"/>
      <c r="L241" s="316" t="s">
        <v>2</v>
      </c>
      <c r="M241" s="317"/>
      <c r="N241" s="317"/>
      <c r="O241" s="318"/>
      <c r="P241" s="316" t="s">
        <v>3</v>
      </c>
      <c r="Q241" s="317"/>
      <c r="R241" s="317"/>
      <c r="S241" s="318"/>
      <c r="T241" s="319" t="s">
        <v>4</v>
      </c>
      <c r="U241" s="319" t="s">
        <v>5</v>
      </c>
    </row>
    <row r="242" spans="3:21" ht="13.8" thickBot="1" x14ac:dyDescent="0.3">
      <c r="C242" s="311"/>
      <c r="D242" s="306" t="s">
        <v>6</v>
      </c>
      <c r="E242" s="307"/>
      <c r="F242" s="306" t="s">
        <v>7</v>
      </c>
      <c r="G242" s="307"/>
      <c r="H242" s="306" t="s">
        <v>6</v>
      </c>
      <c r="I242" s="307"/>
      <c r="J242" s="306" t="s">
        <v>7</v>
      </c>
      <c r="K242" s="307"/>
      <c r="L242" s="306" t="s">
        <v>6</v>
      </c>
      <c r="M242" s="307"/>
      <c r="N242" s="306" t="s">
        <v>7</v>
      </c>
      <c r="O242" s="307"/>
      <c r="P242" s="306" t="s">
        <v>6</v>
      </c>
      <c r="Q242" s="307"/>
      <c r="R242" s="306" t="s">
        <v>7</v>
      </c>
      <c r="S242" s="307"/>
      <c r="T242" s="320"/>
      <c r="U242" s="320"/>
    </row>
    <row r="243" spans="3:21" ht="13.8" thickBot="1" x14ac:dyDescent="0.3">
      <c r="C243" s="312"/>
      <c r="D243" s="71" t="s">
        <v>8</v>
      </c>
      <c r="E243" s="71" t="s">
        <v>9</v>
      </c>
      <c r="F243" s="71" t="s">
        <v>8</v>
      </c>
      <c r="G243" s="72" t="s">
        <v>9</v>
      </c>
      <c r="H243" s="71" t="s">
        <v>8</v>
      </c>
      <c r="I243" s="71" t="s">
        <v>9</v>
      </c>
      <c r="J243" s="71" t="s">
        <v>8</v>
      </c>
      <c r="K243" s="71" t="s">
        <v>9</v>
      </c>
      <c r="L243" s="71" t="s">
        <v>8</v>
      </c>
      <c r="M243" s="71" t="s">
        <v>9</v>
      </c>
      <c r="N243" s="71" t="s">
        <v>8</v>
      </c>
      <c r="O243" s="71" t="s">
        <v>9</v>
      </c>
      <c r="P243" s="71" t="s">
        <v>8</v>
      </c>
      <c r="Q243" s="71" t="s">
        <v>9</v>
      </c>
      <c r="R243" s="71" t="s">
        <v>8</v>
      </c>
      <c r="S243" s="71" t="s">
        <v>9</v>
      </c>
      <c r="T243" s="321"/>
      <c r="U243" s="321"/>
    </row>
    <row r="244" spans="3:21" x14ac:dyDescent="0.25">
      <c r="C244" s="73" t="s">
        <v>13</v>
      </c>
      <c r="D244" s="103">
        <f>D233-D222</f>
        <v>-2605</v>
      </c>
      <c r="E244" s="103">
        <f t="shared" ref="E244:S244" si="92">E233-E222</f>
        <v>7185</v>
      </c>
      <c r="F244" s="103">
        <f t="shared" si="92"/>
        <v>-2251</v>
      </c>
      <c r="G244" s="103">
        <f t="shared" si="92"/>
        <v>10374</v>
      </c>
      <c r="H244" s="103">
        <f t="shared" si="92"/>
        <v>-1192</v>
      </c>
      <c r="I244" s="103">
        <f t="shared" si="92"/>
        <v>2985</v>
      </c>
      <c r="J244" s="103">
        <f t="shared" si="92"/>
        <v>6847</v>
      </c>
      <c r="K244" s="103">
        <f t="shared" si="92"/>
        <v>565</v>
      </c>
      <c r="L244" s="103">
        <f t="shared" si="92"/>
        <v>-4004</v>
      </c>
      <c r="M244" s="103">
        <f t="shared" si="92"/>
        <v>-5</v>
      </c>
      <c r="N244" s="103">
        <f t="shared" si="92"/>
        <v>2003</v>
      </c>
      <c r="O244" s="103">
        <f t="shared" si="92"/>
        <v>0</v>
      </c>
      <c r="P244" s="103">
        <f t="shared" si="92"/>
        <v>-35</v>
      </c>
      <c r="Q244" s="103">
        <f t="shared" si="92"/>
        <v>0</v>
      </c>
      <c r="R244" s="103">
        <f t="shared" si="92"/>
        <v>-20</v>
      </c>
      <c r="S244" s="103">
        <f t="shared" si="92"/>
        <v>0</v>
      </c>
      <c r="T244" s="103">
        <f>SUM(D244:S244)</f>
        <v>19847</v>
      </c>
      <c r="U244" s="103">
        <f>D244+E244+H244+I244+L244+M244+P244+Q244+(2*(F244+G244+J244+K244+N244+O244+R244+S244))</f>
        <v>37365</v>
      </c>
    </row>
    <row r="245" spans="3:21" x14ac:dyDescent="0.25">
      <c r="C245" s="74" t="s">
        <v>14</v>
      </c>
      <c r="D245" s="104">
        <f t="shared" ref="D245:S249" si="93">D234-D223</f>
        <v>-35961</v>
      </c>
      <c r="E245" s="104">
        <f t="shared" si="93"/>
        <v>3559</v>
      </c>
      <c r="F245" s="104">
        <f t="shared" si="93"/>
        <v>-50761</v>
      </c>
      <c r="G245" s="104">
        <f t="shared" si="93"/>
        <v>3125</v>
      </c>
      <c r="H245" s="104">
        <f t="shared" si="93"/>
        <v>-9703</v>
      </c>
      <c r="I245" s="104">
        <f t="shared" si="93"/>
        <v>-5271</v>
      </c>
      <c r="J245" s="104">
        <f t="shared" si="93"/>
        <v>7710</v>
      </c>
      <c r="K245" s="104">
        <f t="shared" si="93"/>
        <v>-18239</v>
      </c>
      <c r="L245" s="104">
        <f t="shared" si="93"/>
        <v>172</v>
      </c>
      <c r="M245" s="104">
        <f t="shared" si="93"/>
        <v>902</v>
      </c>
      <c r="N245" s="104">
        <f t="shared" si="93"/>
        <v>1303</v>
      </c>
      <c r="O245" s="104">
        <f t="shared" si="93"/>
        <v>122</v>
      </c>
      <c r="P245" s="104">
        <f t="shared" si="93"/>
        <v>2091</v>
      </c>
      <c r="Q245" s="104">
        <f t="shared" si="93"/>
        <v>-1950</v>
      </c>
      <c r="R245" s="104">
        <f t="shared" si="93"/>
        <v>4685</v>
      </c>
      <c r="S245" s="104">
        <f t="shared" si="93"/>
        <v>5564</v>
      </c>
      <c r="T245" s="104">
        <f t="shared" ref="T245:T248" si="94">SUM(D245:S245)</f>
        <v>-92652</v>
      </c>
      <c r="U245" s="104">
        <f t="shared" ref="U245:U248" si="95">D245+E245+H245+I245+L245+M245+P245+Q245+(2*(F245+G245+J245+K245+N245+O245+R245+S245))</f>
        <v>-139143</v>
      </c>
    </row>
    <row r="246" spans="3:21" x14ac:dyDescent="0.25">
      <c r="C246" s="74" t="s">
        <v>15</v>
      </c>
      <c r="D246" s="104">
        <f t="shared" si="93"/>
        <v>-1601</v>
      </c>
      <c r="E246" s="104">
        <f t="shared" si="93"/>
        <v>-144</v>
      </c>
      <c r="F246" s="104">
        <f t="shared" si="93"/>
        <v>-1941</v>
      </c>
      <c r="G246" s="104">
        <f t="shared" si="93"/>
        <v>11559</v>
      </c>
      <c r="H246" s="104">
        <f t="shared" si="93"/>
        <v>-9214</v>
      </c>
      <c r="I246" s="104">
        <f t="shared" si="93"/>
        <v>-310</v>
      </c>
      <c r="J246" s="104">
        <f t="shared" si="93"/>
        <v>3369</v>
      </c>
      <c r="K246" s="104">
        <f t="shared" si="93"/>
        <v>1768</v>
      </c>
      <c r="L246" s="104">
        <f t="shared" si="93"/>
        <v>-2871</v>
      </c>
      <c r="M246" s="104">
        <f t="shared" si="93"/>
        <v>-653</v>
      </c>
      <c r="N246" s="104">
        <f t="shared" si="93"/>
        <v>-10277</v>
      </c>
      <c r="O246" s="104">
        <f t="shared" si="93"/>
        <v>-2931</v>
      </c>
      <c r="P246" s="104">
        <f t="shared" si="93"/>
        <v>-5</v>
      </c>
      <c r="Q246" s="104">
        <f t="shared" si="93"/>
        <v>-126</v>
      </c>
      <c r="R246" s="104">
        <f t="shared" si="93"/>
        <v>336</v>
      </c>
      <c r="S246" s="104">
        <f t="shared" si="93"/>
        <v>-1202</v>
      </c>
      <c r="T246" s="104">
        <f t="shared" si="94"/>
        <v>-14243</v>
      </c>
      <c r="U246" s="104">
        <f t="shared" si="95"/>
        <v>-13562</v>
      </c>
    </row>
    <row r="247" spans="3:21" x14ac:dyDescent="0.25">
      <c r="C247" s="74" t="s">
        <v>16</v>
      </c>
      <c r="D247" s="104">
        <f t="shared" si="93"/>
        <v>0</v>
      </c>
      <c r="E247" s="104">
        <f t="shared" si="93"/>
        <v>0</v>
      </c>
      <c r="F247" s="104">
        <f t="shared" si="93"/>
        <v>0</v>
      </c>
      <c r="G247" s="104">
        <f t="shared" si="93"/>
        <v>0</v>
      </c>
      <c r="H247" s="104">
        <f t="shared" si="93"/>
        <v>0</v>
      </c>
      <c r="I247" s="104">
        <f t="shared" si="93"/>
        <v>0</v>
      </c>
      <c r="J247" s="104">
        <f t="shared" si="93"/>
        <v>0</v>
      </c>
      <c r="K247" s="104">
        <f t="shared" si="93"/>
        <v>0</v>
      </c>
      <c r="L247" s="104">
        <f t="shared" si="93"/>
        <v>0</v>
      </c>
      <c r="M247" s="104">
        <f t="shared" si="93"/>
        <v>0</v>
      </c>
      <c r="N247" s="104">
        <f t="shared" si="93"/>
        <v>0</v>
      </c>
      <c r="O247" s="104">
        <f t="shared" si="93"/>
        <v>0</v>
      </c>
      <c r="P247" s="104">
        <f t="shared" si="93"/>
        <v>0</v>
      </c>
      <c r="Q247" s="104">
        <f t="shared" si="93"/>
        <v>0</v>
      </c>
      <c r="R247" s="104">
        <f t="shared" si="93"/>
        <v>-126</v>
      </c>
      <c r="S247" s="104">
        <f t="shared" si="93"/>
        <v>-56</v>
      </c>
      <c r="T247" s="104">
        <f t="shared" si="94"/>
        <v>-182</v>
      </c>
      <c r="U247" s="104">
        <f t="shared" si="95"/>
        <v>-364</v>
      </c>
    </row>
    <row r="248" spans="3:21" ht="13.8" thickBot="1" x14ac:dyDescent="0.3">
      <c r="C248" s="74" t="s">
        <v>17</v>
      </c>
      <c r="D248" s="105">
        <f t="shared" si="93"/>
        <v>-344</v>
      </c>
      <c r="E248" s="105">
        <f t="shared" si="93"/>
        <v>0</v>
      </c>
      <c r="F248" s="105">
        <f t="shared" si="93"/>
        <v>-183</v>
      </c>
      <c r="G248" s="105">
        <f t="shared" si="93"/>
        <v>-29</v>
      </c>
      <c r="H248" s="105">
        <f t="shared" si="93"/>
        <v>-48</v>
      </c>
      <c r="I248" s="105">
        <f t="shared" si="93"/>
        <v>0</v>
      </c>
      <c r="J248" s="105">
        <f t="shared" si="93"/>
        <v>-65</v>
      </c>
      <c r="K248" s="105">
        <f t="shared" si="93"/>
        <v>3</v>
      </c>
      <c r="L248" s="105">
        <f t="shared" si="93"/>
        <v>0</v>
      </c>
      <c r="M248" s="105">
        <f t="shared" si="93"/>
        <v>0</v>
      </c>
      <c r="N248" s="105">
        <f t="shared" si="93"/>
        <v>0</v>
      </c>
      <c r="O248" s="105">
        <f t="shared" si="93"/>
        <v>0</v>
      </c>
      <c r="P248" s="105">
        <f t="shared" si="93"/>
        <v>70</v>
      </c>
      <c r="Q248" s="105">
        <f t="shared" si="93"/>
        <v>43</v>
      </c>
      <c r="R248" s="105">
        <f t="shared" si="93"/>
        <v>-178</v>
      </c>
      <c r="S248" s="105">
        <f t="shared" si="93"/>
        <v>-73</v>
      </c>
      <c r="T248" s="104">
        <f t="shared" si="94"/>
        <v>-804</v>
      </c>
      <c r="U248" s="104">
        <f t="shared" si="95"/>
        <v>-1329</v>
      </c>
    </row>
    <row r="249" spans="3:21" ht="13.8" thickBot="1" x14ac:dyDescent="0.3">
      <c r="C249" s="76" t="s">
        <v>10</v>
      </c>
      <c r="D249" s="77">
        <f>D238-D227</f>
        <v>-40511</v>
      </c>
      <c r="E249" s="77">
        <f t="shared" si="93"/>
        <v>10600</v>
      </c>
      <c r="F249" s="77">
        <f t="shared" si="93"/>
        <v>-55136</v>
      </c>
      <c r="G249" s="77">
        <f t="shared" si="93"/>
        <v>25029</v>
      </c>
      <c r="H249" s="77">
        <f t="shared" si="93"/>
        <v>-20157</v>
      </c>
      <c r="I249" s="77">
        <f t="shared" si="93"/>
        <v>-2596</v>
      </c>
      <c r="J249" s="77">
        <f t="shared" si="93"/>
        <v>17861</v>
      </c>
      <c r="K249" s="77">
        <f t="shared" si="93"/>
        <v>-15903</v>
      </c>
      <c r="L249" s="77">
        <f t="shared" si="93"/>
        <v>-6703</v>
      </c>
      <c r="M249" s="77">
        <f t="shared" si="93"/>
        <v>244</v>
      </c>
      <c r="N249" s="77">
        <f t="shared" si="93"/>
        <v>-6971</v>
      </c>
      <c r="O249" s="77">
        <f t="shared" si="93"/>
        <v>-2809</v>
      </c>
      <c r="P249" s="77">
        <f t="shared" si="93"/>
        <v>2121</v>
      </c>
      <c r="Q249" s="77">
        <f t="shared" si="93"/>
        <v>-2033</v>
      </c>
      <c r="R249" s="77">
        <f t="shared" si="93"/>
        <v>4697</v>
      </c>
      <c r="S249" s="77">
        <f t="shared" si="93"/>
        <v>4233</v>
      </c>
      <c r="T249" s="77">
        <f t="shared" ref="T249:U249" si="96">T238-T227</f>
        <v>-88034</v>
      </c>
      <c r="U249" s="77">
        <f t="shared" si="96"/>
        <v>-117033</v>
      </c>
    </row>
    <row r="250" spans="3:21" ht="13.8" thickBot="1" x14ac:dyDescent="0.3"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</row>
    <row r="251" spans="3:21" ht="13.8" thickBot="1" x14ac:dyDescent="0.3">
      <c r="C251" s="308" t="s">
        <v>102</v>
      </c>
      <c r="D251" s="309"/>
      <c r="E251" s="309"/>
      <c r="F251" s="309"/>
      <c r="G251" s="309"/>
      <c r="H251" s="309"/>
      <c r="I251" s="309"/>
      <c r="J251" s="309"/>
      <c r="K251" s="309"/>
      <c r="L251" s="309"/>
      <c r="M251" s="309"/>
      <c r="N251" s="309"/>
      <c r="O251" s="309"/>
      <c r="P251" s="309"/>
      <c r="Q251" s="309"/>
      <c r="R251" s="309"/>
      <c r="S251" s="309"/>
      <c r="T251" s="309"/>
      <c r="U251" s="310"/>
    </row>
    <row r="252" spans="3:21" ht="13.8" thickBot="1" x14ac:dyDescent="0.3">
      <c r="C252" s="311" t="s">
        <v>12</v>
      </c>
      <c r="D252" s="313" t="s">
        <v>0</v>
      </c>
      <c r="E252" s="314"/>
      <c r="F252" s="314"/>
      <c r="G252" s="315"/>
      <c r="H252" s="316" t="s">
        <v>1</v>
      </c>
      <c r="I252" s="317"/>
      <c r="J252" s="317"/>
      <c r="K252" s="318"/>
      <c r="L252" s="316" t="s">
        <v>2</v>
      </c>
      <c r="M252" s="317"/>
      <c r="N252" s="317"/>
      <c r="O252" s="318"/>
      <c r="P252" s="316" t="s">
        <v>3</v>
      </c>
      <c r="Q252" s="317"/>
      <c r="R252" s="317"/>
      <c r="S252" s="318"/>
      <c r="T252" s="319" t="s">
        <v>4</v>
      </c>
      <c r="U252" s="319" t="s">
        <v>5</v>
      </c>
    </row>
    <row r="253" spans="3:21" ht="13.8" thickBot="1" x14ac:dyDescent="0.3">
      <c r="C253" s="311"/>
      <c r="D253" s="306" t="s">
        <v>6</v>
      </c>
      <c r="E253" s="307"/>
      <c r="F253" s="306" t="s">
        <v>7</v>
      </c>
      <c r="G253" s="307"/>
      <c r="H253" s="306" t="s">
        <v>6</v>
      </c>
      <c r="I253" s="307"/>
      <c r="J253" s="306" t="s">
        <v>7</v>
      </c>
      <c r="K253" s="307"/>
      <c r="L253" s="306" t="s">
        <v>6</v>
      </c>
      <c r="M253" s="307"/>
      <c r="N253" s="306" t="s">
        <v>7</v>
      </c>
      <c r="O253" s="307"/>
      <c r="P253" s="306" t="s">
        <v>6</v>
      </c>
      <c r="Q253" s="307"/>
      <c r="R253" s="306" t="s">
        <v>7</v>
      </c>
      <c r="S253" s="307"/>
      <c r="T253" s="320"/>
      <c r="U253" s="320"/>
    </row>
    <row r="254" spans="3:21" ht="13.8" thickBot="1" x14ac:dyDescent="0.3">
      <c r="C254" s="312"/>
      <c r="D254" s="71" t="s">
        <v>8</v>
      </c>
      <c r="E254" s="71" t="s">
        <v>9</v>
      </c>
      <c r="F254" s="71" t="s">
        <v>8</v>
      </c>
      <c r="G254" s="72" t="s">
        <v>9</v>
      </c>
      <c r="H254" s="71" t="s">
        <v>8</v>
      </c>
      <c r="I254" s="71" t="s">
        <v>9</v>
      </c>
      <c r="J254" s="71" t="s">
        <v>8</v>
      </c>
      <c r="K254" s="71" t="s">
        <v>9</v>
      </c>
      <c r="L254" s="71" t="s">
        <v>8</v>
      </c>
      <c r="M254" s="71" t="s">
        <v>9</v>
      </c>
      <c r="N254" s="71" t="s">
        <v>8</v>
      </c>
      <c r="O254" s="71" t="s">
        <v>9</v>
      </c>
      <c r="P254" s="71" t="s">
        <v>8</v>
      </c>
      <c r="Q254" s="71" t="s">
        <v>9</v>
      </c>
      <c r="R254" s="71" t="s">
        <v>8</v>
      </c>
      <c r="S254" s="71" t="s">
        <v>9</v>
      </c>
      <c r="T254" s="321"/>
      <c r="U254" s="321"/>
    </row>
    <row r="255" spans="3:21" ht="13.8" thickBot="1" x14ac:dyDescent="0.3">
      <c r="C255" s="73" t="s">
        <v>13</v>
      </c>
      <c r="D255" s="107">
        <f>+D244/D222</f>
        <v>-0.20437784402949946</v>
      </c>
      <c r="E255" s="107">
        <f t="shared" ref="E255:U255" si="97">+E244/E222</f>
        <v>0.27024485650882007</v>
      </c>
      <c r="F255" s="107">
        <f t="shared" si="97"/>
        <v>-3.67696303435208E-2</v>
      </c>
      <c r="G255" s="107">
        <f t="shared" si="97"/>
        <v>0.46668766026361957</v>
      </c>
      <c r="H255" s="107">
        <f t="shared" si="97"/>
        <v>-3.122871364946293E-2</v>
      </c>
      <c r="I255" s="107">
        <f t="shared" si="97"/>
        <v>0.96601941747572817</v>
      </c>
      <c r="J255" s="107">
        <f t="shared" si="97"/>
        <v>0.16008136163845507</v>
      </c>
      <c r="K255" s="107">
        <f t="shared" si="97"/>
        <v>9.0767426542644625E-3</v>
      </c>
      <c r="L255" s="107">
        <f t="shared" si="97"/>
        <v>-0.1200167855644146</v>
      </c>
      <c r="M255" s="107">
        <f t="shared" si="97"/>
        <v>-0.625</v>
      </c>
      <c r="N255" s="107">
        <f t="shared" si="97"/>
        <v>3.1808292706166329E-2</v>
      </c>
      <c r="O255" s="107"/>
      <c r="P255" s="107">
        <f t="shared" si="97"/>
        <v>-0.97222222222222221</v>
      </c>
      <c r="Q255" s="107"/>
      <c r="R255" s="107">
        <f t="shared" si="97"/>
        <v>-0.40816326530612246</v>
      </c>
      <c r="S255" s="107"/>
      <c r="T255" s="107">
        <f t="shared" si="97"/>
        <v>5.4303037599251411E-2</v>
      </c>
      <c r="U255" s="107">
        <f t="shared" si="97"/>
        <v>6.0561807404862125E-2</v>
      </c>
    </row>
    <row r="256" spans="3:21" ht="13.8" thickBot="1" x14ac:dyDescent="0.3">
      <c r="C256" s="74" t="s">
        <v>14</v>
      </c>
      <c r="D256" s="107">
        <f t="shared" ref="D256:U256" si="98">+D245/D223</f>
        <v>-0.21665602294224676</v>
      </c>
      <c r="E256" s="107">
        <f t="shared" si="98"/>
        <v>2.2976113621691412</v>
      </c>
      <c r="F256" s="107">
        <f t="shared" si="98"/>
        <v>-9.9705172349448354E-2</v>
      </c>
      <c r="G256" s="107">
        <f t="shared" si="98"/>
        <v>5.0199190387457432E-2</v>
      </c>
      <c r="H256" s="107">
        <f t="shared" si="98"/>
        <v>-9.6262785598777739E-2</v>
      </c>
      <c r="I256" s="107">
        <f t="shared" si="98"/>
        <v>-0.12771989338502543</v>
      </c>
      <c r="J256" s="107">
        <f t="shared" si="98"/>
        <v>2.5155467970009202E-2</v>
      </c>
      <c r="K256" s="107">
        <f t="shared" si="98"/>
        <v>-0.10227610454716229</v>
      </c>
      <c r="L256" s="107">
        <f t="shared" si="98"/>
        <v>1.7518842941535953E-2</v>
      </c>
      <c r="M256" s="107">
        <f t="shared" si="98"/>
        <v>9.4947368421052634</v>
      </c>
      <c r="N256" s="107">
        <f t="shared" si="98"/>
        <v>6.2855764592378197E-2</v>
      </c>
      <c r="O256" s="107">
        <f t="shared" si="98"/>
        <v>0.10508182601205857</v>
      </c>
      <c r="P256" s="107">
        <f t="shared" si="98"/>
        <v>0.7341994382022472</v>
      </c>
      <c r="Q256" s="107">
        <f t="shared" si="98"/>
        <v>-0.21344133099824869</v>
      </c>
      <c r="R256" s="107">
        <f t="shared" si="98"/>
        <v>0.50144493203467833</v>
      </c>
      <c r="S256" s="107">
        <f t="shared" si="98"/>
        <v>0.17172309496620475</v>
      </c>
      <c r="T256" s="108">
        <f t="shared" si="98"/>
        <v>-6.3839902764246018E-2</v>
      </c>
      <c r="U256" s="108">
        <f t="shared" si="98"/>
        <v>-5.4117218775633073E-2</v>
      </c>
    </row>
    <row r="257" spans="3:21" ht="13.8" thickBot="1" x14ac:dyDescent="0.3">
      <c r="C257" s="74" t="s">
        <v>15</v>
      </c>
      <c r="D257" s="107">
        <f t="shared" ref="D257:U257" si="99">+D246/D224</f>
        <v>-9.2303257422888446E-2</v>
      </c>
      <c r="E257" s="107">
        <f t="shared" si="99"/>
        <v>-1.3898272367532091E-2</v>
      </c>
      <c r="F257" s="107">
        <f t="shared" si="99"/>
        <v>-5.1892845684953483E-2</v>
      </c>
      <c r="G257" s="107">
        <f t="shared" si="99"/>
        <v>9.978332369368359E-2</v>
      </c>
      <c r="H257" s="107">
        <f t="shared" si="99"/>
        <v>-0.27379431254271536</v>
      </c>
      <c r="I257" s="107">
        <f t="shared" si="99"/>
        <v>-9.8600508905852424E-2</v>
      </c>
      <c r="J257" s="107">
        <f t="shared" si="99"/>
        <v>1.4626331738575485E-2</v>
      </c>
      <c r="K257" s="107">
        <f t="shared" si="99"/>
        <v>0.17290953545232274</v>
      </c>
      <c r="L257" s="107">
        <f t="shared" si="99"/>
        <v>-0.80420168067226894</v>
      </c>
      <c r="M257" s="107">
        <f t="shared" si="99"/>
        <v>-0.15997060264576188</v>
      </c>
      <c r="N257" s="107">
        <f t="shared" si="99"/>
        <v>-0.85442301296973733</v>
      </c>
      <c r="O257" s="107">
        <f t="shared" si="99"/>
        <v>-5.9892108382034411E-2</v>
      </c>
      <c r="P257" s="107">
        <f t="shared" si="99"/>
        <v>-9.2250922509225092E-3</v>
      </c>
      <c r="Q257" s="107">
        <f t="shared" si="99"/>
        <v>-0.1339001062699256</v>
      </c>
      <c r="R257" s="107">
        <f t="shared" si="99"/>
        <v>0.42911877394636017</v>
      </c>
      <c r="S257" s="107">
        <f t="shared" si="99"/>
        <v>-0.32636437686668479</v>
      </c>
      <c r="T257" s="108">
        <f t="shared" si="99"/>
        <v>-2.6728444409414538E-2</v>
      </c>
      <c r="U257" s="108">
        <f t="shared" si="99"/>
        <v>-1.3669744929534591E-2</v>
      </c>
    </row>
    <row r="258" spans="3:21" ht="13.8" thickBot="1" x14ac:dyDescent="0.3">
      <c r="C258" s="74" t="s">
        <v>16</v>
      </c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>
        <f t="shared" ref="R258:U258" si="100">+R247/R225</f>
        <v>-1</v>
      </c>
      <c r="S258" s="107">
        <f t="shared" si="100"/>
        <v>-1</v>
      </c>
      <c r="T258" s="108">
        <f t="shared" si="100"/>
        <v>-1</v>
      </c>
      <c r="U258" s="108">
        <f t="shared" si="100"/>
        <v>-1</v>
      </c>
    </row>
    <row r="259" spans="3:21" ht="13.8" thickBot="1" x14ac:dyDescent="0.3">
      <c r="C259" s="74" t="s">
        <v>17</v>
      </c>
      <c r="D259" s="107">
        <f t="shared" ref="D259:U259" si="101">+D248/D226</f>
        <v>-0.35390946502057613</v>
      </c>
      <c r="E259" s="107"/>
      <c r="F259" s="107">
        <f t="shared" si="101"/>
        <v>-0.10016420361247948</v>
      </c>
      <c r="G259" s="107">
        <f t="shared" si="101"/>
        <v>-0.80555555555555558</v>
      </c>
      <c r="H259" s="107">
        <f t="shared" si="101"/>
        <v>-0.39344262295081966</v>
      </c>
      <c r="I259" s="107"/>
      <c r="J259" s="107">
        <f t="shared" si="101"/>
        <v>-4.3712172158708811E-2</v>
      </c>
      <c r="K259" s="107">
        <f t="shared" si="101"/>
        <v>1.5</v>
      </c>
      <c r="L259" s="107"/>
      <c r="M259" s="107"/>
      <c r="N259" s="107"/>
      <c r="O259" s="107"/>
      <c r="P259" s="107">
        <f t="shared" si="101"/>
        <v>6.1028770706190061E-2</v>
      </c>
      <c r="Q259" s="107">
        <f t="shared" si="101"/>
        <v>1.075</v>
      </c>
      <c r="R259" s="107">
        <f t="shared" si="101"/>
        <v>-4.1540256709451578E-2</v>
      </c>
      <c r="S259" s="107">
        <f t="shared" si="101"/>
        <v>-0.11010558069381599</v>
      </c>
      <c r="T259" s="109">
        <f t="shared" si="101"/>
        <v>-7.598525659200453E-2</v>
      </c>
      <c r="U259" s="109">
        <f t="shared" si="101"/>
        <v>-7.0388220962872727E-2</v>
      </c>
    </row>
    <row r="260" spans="3:21" ht="13.8" thickBot="1" x14ac:dyDescent="0.3">
      <c r="C260" s="76" t="s">
        <v>10</v>
      </c>
      <c r="D260" s="79">
        <f>+D249/D227</f>
        <v>-0.20559263112486995</v>
      </c>
      <c r="E260" s="79">
        <f t="shared" ref="E260:S260" si="102">+E249/E227</f>
        <v>0.27534613086734033</v>
      </c>
      <c r="F260" s="79">
        <f t="shared" si="102"/>
        <v>-9.0451981015845825E-2</v>
      </c>
      <c r="G260" s="79">
        <f t="shared" si="102"/>
        <v>0.12492139071062798</v>
      </c>
      <c r="H260" s="79">
        <f t="shared" si="102"/>
        <v>-0.11668847182503386</v>
      </c>
      <c r="I260" s="79">
        <f t="shared" si="102"/>
        <v>-5.4648029639609297E-2</v>
      </c>
      <c r="J260" s="79">
        <f t="shared" si="102"/>
        <v>3.0737010210104786E-2</v>
      </c>
      <c r="K260" s="79">
        <f t="shared" si="102"/>
        <v>-6.340782679771137E-2</v>
      </c>
      <c r="L260" s="79">
        <f t="shared" si="102"/>
        <v>-0.14337967914438501</v>
      </c>
      <c r="M260" s="79">
        <f t="shared" si="102"/>
        <v>5.8303464755077659E-2</v>
      </c>
      <c r="N260" s="79">
        <f t="shared" si="102"/>
        <v>-7.2820148544328264E-2</v>
      </c>
      <c r="O260" s="79">
        <f t="shared" si="102"/>
        <v>-5.6068983412842568E-2</v>
      </c>
      <c r="P260" s="79">
        <f t="shared" si="102"/>
        <v>0.46380931554778043</v>
      </c>
      <c r="Q260" s="79">
        <f t="shared" si="102"/>
        <v>-0.2009488978946328</v>
      </c>
      <c r="R260" s="79">
        <f t="shared" si="102"/>
        <v>0.32202111613876322</v>
      </c>
      <c r="S260" s="79">
        <f t="shared" si="102"/>
        <v>0.11501779746216341</v>
      </c>
      <c r="T260" s="79">
        <f>+T249/T227</f>
        <v>-3.7295509956808991E-2</v>
      </c>
      <c r="U260" s="79">
        <f>+U249/U227</f>
        <v>-2.7868470288085874E-2</v>
      </c>
    </row>
  </sheetData>
  <mergeCells count="330">
    <mergeCell ref="C147:U147"/>
    <mergeCell ref="C148:C150"/>
    <mergeCell ref="D148:G148"/>
    <mergeCell ref="H148:K148"/>
    <mergeCell ref="L148:O148"/>
    <mergeCell ref="P148:S148"/>
    <mergeCell ref="T148:T150"/>
    <mergeCell ref="U148:U150"/>
    <mergeCell ref="D149:E149"/>
    <mergeCell ref="F149:G149"/>
    <mergeCell ref="H149:I149"/>
    <mergeCell ref="J149:K149"/>
    <mergeCell ref="L149:M149"/>
    <mergeCell ref="N149:O149"/>
    <mergeCell ref="P149:Q149"/>
    <mergeCell ref="R149:S149"/>
    <mergeCell ref="C136:U136"/>
    <mergeCell ref="C137:C139"/>
    <mergeCell ref="D137:G137"/>
    <mergeCell ref="H137:K137"/>
    <mergeCell ref="L137:O137"/>
    <mergeCell ref="P137:S137"/>
    <mergeCell ref="T137:T139"/>
    <mergeCell ref="U137:U139"/>
    <mergeCell ref="D138:E138"/>
    <mergeCell ref="F138:G138"/>
    <mergeCell ref="H138:I138"/>
    <mergeCell ref="J138:K138"/>
    <mergeCell ref="L138:M138"/>
    <mergeCell ref="N138:O138"/>
    <mergeCell ref="P138:Q138"/>
    <mergeCell ref="R138:S138"/>
    <mergeCell ref="D125:U125"/>
    <mergeCell ref="C126:C128"/>
    <mergeCell ref="D126:G126"/>
    <mergeCell ref="H126:K126"/>
    <mergeCell ref="L126:O126"/>
    <mergeCell ref="P126:S126"/>
    <mergeCell ref="T126:T128"/>
    <mergeCell ref="U126:U128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J107:U109"/>
    <mergeCell ref="J110:U112"/>
    <mergeCell ref="D114:U114"/>
    <mergeCell ref="C115:C117"/>
    <mergeCell ref="D115:G115"/>
    <mergeCell ref="H115:K115"/>
    <mergeCell ref="L115:O115"/>
    <mergeCell ref="P115:S115"/>
    <mergeCell ref="T115:T117"/>
    <mergeCell ref="U115:U117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P253:Q253"/>
    <mergeCell ref="R253:S253"/>
    <mergeCell ref="P242:Q242"/>
    <mergeCell ref="R242:S242"/>
    <mergeCell ref="C251:U251"/>
    <mergeCell ref="C252:C254"/>
    <mergeCell ref="D252:G252"/>
    <mergeCell ref="H252:K252"/>
    <mergeCell ref="L252:O252"/>
    <mergeCell ref="P252:S252"/>
    <mergeCell ref="T252:T254"/>
    <mergeCell ref="U252:U254"/>
    <mergeCell ref="D253:E253"/>
    <mergeCell ref="F253:G253"/>
    <mergeCell ref="H253:I253"/>
    <mergeCell ref="J253:K253"/>
    <mergeCell ref="L253:M253"/>
    <mergeCell ref="N253:O253"/>
    <mergeCell ref="C240:U240"/>
    <mergeCell ref="C241:C243"/>
    <mergeCell ref="D241:G241"/>
    <mergeCell ref="H241:K241"/>
    <mergeCell ref="L241:O241"/>
    <mergeCell ref="P241:S241"/>
    <mergeCell ref="T241:T243"/>
    <mergeCell ref="U241:U243"/>
    <mergeCell ref="D242:E242"/>
    <mergeCell ref="F242:G242"/>
    <mergeCell ref="H242:I242"/>
    <mergeCell ref="J242:K242"/>
    <mergeCell ref="L242:M242"/>
    <mergeCell ref="N242:O242"/>
    <mergeCell ref="D229:U229"/>
    <mergeCell ref="C230:C232"/>
    <mergeCell ref="D230:G230"/>
    <mergeCell ref="H230:K230"/>
    <mergeCell ref="L230:O230"/>
    <mergeCell ref="P230:S230"/>
    <mergeCell ref="T230:T232"/>
    <mergeCell ref="U230:U232"/>
    <mergeCell ref="D231:E231"/>
    <mergeCell ref="F231:G231"/>
    <mergeCell ref="H231:I231"/>
    <mergeCell ref="J231:K231"/>
    <mergeCell ref="L231:M231"/>
    <mergeCell ref="N231:O231"/>
    <mergeCell ref="P231:Q231"/>
    <mergeCell ref="R231:S231"/>
    <mergeCell ref="J211:U213"/>
    <mergeCell ref="J214:U216"/>
    <mergeCell ref="D218:U218"/>
    <mergeCell ref="C219:C221"/>
    <mergeCell ref="D219:G219"/>
    <mergeCell ref="H219:K219"/>
    <mergeCell ref="L219:O219"/>
    <mergeCell ref="P219:S219"/>
    <mergeCell ref="T219:T221"/>
    <mergeCell ref="U219:U221"/>
    <mergeCell ref="D220:E220"/>
    <mergeCell ref="F220:G220"/>
    <mergeCell ref="H220:I220"/>
    <mergeCell ref="J220:K220"/>
    <mergeCell ref="L220:M220"/>
    <mergeCell ref="N220:O220"/>
    <mergeCell ref="P220:Q220"/>
    <mergeCell ref="R220:S220"/>
    <mergeCell ref="P97:Q97"/>
    <mergeCell ref="R97:S97"/>
    <mergeCell ref="P86:Q86"/>
    <mergeCell ref="R86:S86"/>
    <mergeCell ref="C95:U95"/>
    <mergeCell ref="C96:C98"/>
    <mergeCell ref="D96:G96"/>
    <mergeCell ref="H96:K96"/>
    <mergeCell ref="L96:O96"/>
    <mergeCell ref="P96:S96"/>
    <mergeCell ref="T96:T98"/>
    <mergeCell ref="U96:U98"/>
    <mergeCell ref="D97:E97"/>
    <mergeCell ref="F97:G97"/>
    <mergeCell ref="H97:I97"/>
    <mergeCell ref="J97:K97"/>
    <mergeCell ref="L97:M97"/>
    <mergeCell ref="N97:O97"/>
    <mergeCell ref="C84:U84"/>
    <mergeCell ref="C85:C87"/>
    <mergeCell ref="D85:G85"/>
    <mergeCell ref="H85:K85"/>
    <mergeCell ref="L85:O85"/>
    <mergeCell ref="P85:S85"/>
    <mergeCell ref="T85:T87"/>
    <mergeCell ref="U85:U87"/>
    <mergeCell ref="D86:E86"/>
    <mergeCell ref="F86:G86"/>
    <mergeCell ref="H86:I86"/>
    <mergeCell ref="J86:K86"/>
    <mergeCell ref="L86:M86"/>
    <mergeCell ref="N86:O86"/>
    <mergeCell ref="D73:U73"/>
    <mergeCell ref="C74:C76"/>
    <mergeCell ref="D74:G74"/>
    <mergeCell ref="H74:K74"/>
    <mergeCell ref="L74:O74"/>
    <mergeCell ref="P74:S74"/>
    <mergeCell ref="T74:T76"/>
    <mergeCell ref="U74:U76"/>
    <mergeCell ref="D75:E75"/>
    <mergeCell ref="F75:G75"/>
    <mergeCell ref="H75:I75"/>
    <mergeCell ref="J75:K75"/>
    <mergeCell ref="L75:M75"/>
    <mergeCell ref="N75:O75"/>
    <mergeCell ref="P75:Q75"/>
    <mergeCell ref="R75:S75"/>
    <mergeCell ref="D21:U21"/>
    <mergeCell ref="H23:I23"/>
    <mergeCell ref="J55:U57"/>
    <mergeCell ref="J58:U60"/>
    <mergeCell ref="D62:U62"/>
    <mergeCell ref="C63:C65"/>
    <mergeCell ref="D63:G63"/>
    <mergeCell ref="H63:K63"/>
    <mergeCell ref="L63:O63"/>
    <mergeCell ref="P63:S63"/>
    <mergeCell ref="T63:T65"/>
    <mergeCell ref="U63:U65"/>
    <mergeCell ref="D64:E64"/>
    <mergeCell ref="F64:G64"/>
    <mergeCell ref="H64:I64"/>
    <mergeCell ref="J64:K64"/>
    <mergeCell ref="L64:M64"/>
    <mergeCell ref="N64:O64"/>
    <mergeCell ref="P64:Q64"/>
    <mergeCell ref="R64:S64"/>
    <mergeCell ref="U22:U24"/>
    <mergeCell ref="H45:I45"/>
    <mergeCell ref="J45:K45"/>
    <mergeCell ref="L45:M45"/>
    <mergeCell ref="C22:C24"/>
    <mergeCell ref="D22:G22"/>
    <mergeCell ref="H22:K22"/>
    <mergeCell ref="C43:U43"/>
    <mergeCell ref="C44:C46"/>
    <mergeCell ref="D44:G44"/>
    <mergeCell ref="J3:U5"/>
    <mergeCell ref="J6:U8"/>
    <mergeCell ref="C11:C13"/>
    <mergeCell ref="D11:G11"/>
    <mergeCell ref="H11:K11"/>
    <mergeCell ref="L11:O11"/>
    <mergeCell ref="P11:S11"/>
    <mergeCell ref="D12:E12"/>
    <mergeCell ref="F12:G12"/>
    <mergeCell ref="H12:I12"/>
    <mergeCell ref="J12:K12"/>
    <mergeCell ref="L12:M12"/>
    <mergeCell ref="N12:O12"/>
    <mergeCell ref="P12:Q12"/>
    <mergeCell ref="R12:S12"/>
    <mergeCell ref="T11:T13"/>
    <mergeCell ref="D10:U10"/>
    <mergeCell ref="U11:U13"/>
    <mergeCell ref="U44:U46"/>
    <mergeCell ref="D45:E45"/>
    <mergeCell ref="F45:G45"/>
    <mergeCell ref="L34:M34"/>
    <mergeCell ref="N34:O34"/>
    <mergeCell ref="P34:Q34"/>
    <mergeCell ref="R23:S23"/>
    <mergeCell ref="D23:E23"/>
    <mergeCell ref="J23:K23"/>
    <mergeCell ref="P45:Q45"/>
    <mergeCell ref="R45:S45"/>
    <mergeCell ref="R34:S34"/>
    <mergeCell ref="C32:U32"/>
    <mergeCell ref="C33:C35"/>
    <mergeCell ref="D33:G33"/>
    <mergeCell ref="H33:K33"/>
    <mergeCell ref="L33:O33"/>
    <mergeCell ref="P33:S33"/>
    <mergeCell ref="T33:T35"/>
    <mergeCell ref="U33:U35"/>
    <mergeCell ref="D34:E34"/>
    <mergeCell ref="F34:G34"/>
    <mergeCell ref="H34:I34"/>
    <mergeCell ref="J34:K34"/>
    <mergeCell ref="L23:M23"/>
    <mergeCell ref="L22:O22"/>
    <mergeCell ref="P22:S22"/>
    <mergeCell ref="T22:T24"/>
    <mergeCell ref="N45:O45"/>
    <mergeCell ref="F23:G23"/>
    <mergeCell ref="N23:O23"/>
    <mergeCell ref="P23:Q23"/>
    <mergeCell ref="H44:K44"/>
    <mergeCell ref="L44:O44"/>
    <mergeCell ref="P44:S44"/>
    <mergeCell ref="T44:T46"/>
    <mergeCell ref="J159:U161"/>
    <mergeCell ref="J162:U164"/>
    <mergeCell ref="D166:U166"/>
    <mergeCell ref="C167:C169"/>
    <mergeCell ref="D167:G167"/>
    <mergeCell ref="H167:K167"/>
    <mergeCell ref="L167:O167"/>
    <mergeCell ref="P167:S167"/>
    <mergeCell ref="T167:T169"/>
    <mergeCell ref="U167:U169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D177:U177"/>
    <mergeCell ref="C178:C180"/>
    <mergeCell ref="D178:G178"/>
    <mergeCell ref="H178:K178"/>
    <mergeCell ref="L178:O178"/>
    <mergeCell ref="P178:S178"/>
    <mergeCell ref="T178:T180"/>
    <mergeCell ref="U178:U180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C188:U188"/>
    <mergeCell ref="C189:C191"/>
    <mergeCell ref="D189:G189"/>
    <mergeCell ref="H189:K189"/>
    <mergeCell ref="L189:O189"/>
    <mergeCell ref="P189:S189"/>
    <mergeCell ref="T189:T191"/>
    <mergeCell ref="U189:U191"/>
    <mergeCell ref="D190:E190"/>
    <mergeCell ref="F190:G190"/>
    <mergeCell ref="H190:I190"/>
    <mergeCell ref="J190:K190"/>
    <mergeCell ref="L190:M190"/>
    <mergeCell ref="N190:O190"/>
    <mergeCell ref="P190:Q190"/>
    <mergeCell ref="R190:S190"/>
    <mergeCell ref="C199:U199"/>
    <mergeCell ref="C200:C202"/>
    <mergeCell ref="D200:G200"/>
    <mergeCell ref="H200:K200"/>
    <mergeCell ref="L200:O200"/>
    <mergeCell ref="P200:S200"/>
    <mergeCell ref="T200:T202"/>
    <mergeCell ref="U200:U202"/>
    <mergeCell ref="D201:E201"/>
    <mergeCell ref="F201:G201"/>
    <mergeCell ref="H201:I201"/>
    <mergeCell ref="J201:K201"/>
    <mergeCell ref="L201:M201"/>
    <mergeCell ref="N201:O201"/>
    <mergeCell ref="P201:Q201"/>
    <mergeCell ref="R201:S20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60CB-DA28-40F4-9442-2CA42234057A}">
  <dimension ref="C3:Y260"/>
  <sheetViews>
    <sheetView topLeftCell="B72" zoomScaleNormal="100" workbookViewId="0">
      <selection activeCell="J211" sqref="J211:U213"/>
    </sheetView>
  </sheetViews>
  <sheetFormatPr baseColWidth="10" defaultRowHeight="13.2" x14ac:dyDescent="0.25"/>
  <cols>
    <col min="1" max="2" width="11.5546875" style="147"/>
    <col min="3" max="3" width="15" style="147" customWidth="1"/>
    <col min="4" max="19" width="8" style="147" customWidth="1"/>
    <col min="20" max="21" width="9.88671875" style="147" customWidth="1"/>
    <col min="22" max="22" width="11.5546875" style="147"/>
    <col min="23" max="24" width="13.109375" style="147" bestFit="1" customWidth="1"/>
    <col min="25" max="25" width="13.5546875" style="147" bestFit="1" customWidth="1"/>
    <col min="26" max="16384" width="11.5546875" style="147"/>
  </cols>
  <sheetData>
    <row r="3" spans="3:24" x14ac:dyDescent="0.25">
      <c r="C3" s="145" t="s">
        <v>19</v>
      </c>
      <c r="D3" s="18"/>
      <c r="E3" s="146"/>
      <c r="F3" s="18"/>
      <c r="G3" s="18"/>
      <c r="H3" s="19">
        <f>+(D41+F41+H41+J41)/(+D19+F19+H19+J19)</f>
        <v>9.2270586374094854E-2</v>
      </c>
      <c r="I3" s="16"/>
      <c r="J3" s="428" t="s">
        <v>24</v>
      </c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30"/>
    </row>
    <row r="4" spans="3:24" x14ac:dyDescent="0.25">
      <c r="C4" s="148" t="s">
        <v>20</v>
      </c>
      <c r="D4" s="20"/>
      <c r="E4" s="149"/>
      <c r="F4" s="20"/>
      <c r="G4" s="20"/>
      <c r="H4" s="21">
        <f>+((D41+H41)+2*(F41+J41))/((D19+H19)+2*(F19+J19))</f>
        <v>0.11129112601742007</v>
      </c>
      <c r="I4" s="16"/>
      <c r="J4" s="431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3"/>
    </row>
    <row r="5" spans="3:24" x14ac:dyDescent="0.25">
      <c r="C5" s="150" t="s">
        <v>21</v>
      </c>
      <c r="D5" s="22"/>
      <c r="E5" s="22"/>
      <c r="F5" s="22"/>
      <c r="G5" s="22"/>
      <c r="H5" s="23">
        <f>+(E41+G41+I41+K41+M41++O41+Q41+S41)/(+E19+G19+I19+K19+M19+O19+Q19+S19)</f>
        <v>-0.13335475424301863</v>
      </c>
      <c r="I5" s="16"/>
      <c r="J5" s="431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3"/>
    </row>
    <row r="6" spans="3:24" x14ac:dyDescent="0.25">
      <c r="C6" s="148" t="s">
        <v>18</v>
      </c>
      <c r="D6" s="20"/>
      <c r="E6" s="20"/>
      <c r="F6" s="20"/>
      <c r="G6" s="20"/>
      <c r="H6" s="21">
        <f>+(L41+M41+N41+O41)/+(L19+M19+N19+O19)</f>
        <v>0.13477328364999241</v>
      </c>
      <c r="I6" s="16"/>
      <c r="J6" s="428" t="s">
        <v>80</v>
      </c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30"/>
    </row>
    <row r="7" spans="3:24" x14ac:dyDescent="0.25">
      <c r="C7" s="148" t="s">
        <v>23</v>
      </c>
      <c r="D7" s="20"/>
      <c r="E7" s="20"/>
      <c r="F7" s="20"/>
      <c r="G7" s="20"/>
      <c r="H7" s="21">
        <f>+(P41+Q41+R41+S41)/(P19+Q19+R19+S19)</f>
        <v>-7.6545326993530283E-2</v>
      </c>
      <c r="I7" s="16"/>
      <c r="J7" s="431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3"/>
    </row>
    <row r="8" spans="3:24" x14ac:dyDescent="0.25">
      <c r="C8" s="151" t="s">
        <v>22</v>
      </c>
      <c r="D8" s="24"/>
      <c r="E8" s="24"/>
      <c r="F8" s="24"/>
      <c r="G8" s="24"/>
      <c r="H8" s="25">
        <f>+U41/U19</f>
        <v>2.9355129155758667E-2</v>
      </c>
      <c r="I8" s="16"/>
      <c r="J8" s="434"/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6"/>
    </row>
    <row r="9" spans="3:24" ht="13.8" thickBot="1" x14ac:dyDescent="0.3"/>
    <row r="10" spans="3:24" ht="13.8" thickBot="1" x14ac:dyDescent="0.3">
      <c r="C10" s="5">
        <v>2020</v>
      </c>
      <c r="D10" s="437" t="s">
        <v>11</v>
      </c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9"/>
    </row>
    <row r="11" spans="3:24" ht="13.8" thickBot="1" x14ac:dyDescent="0.3">
      <c r="C11" s="415" t="s">
        <v>12</v>
      </c>
      <c r="D11" s="417" t="s">
        <v>0</v>
      </c>
      <c r="E11" s="418"/>
      <c r="F11" s="418"/>
      <c r="G11" s="419"/>
      <c r="H11" s="420" t="s">
        <v>1</v>
      </c>
      <c r="I11" s="421"/>
      <c r="J11" s="421"/>
      <c r="K11" s="422"/>
      <c r="L11" s="420" t="s">
        <v>2</v>
      </c>
      <c r="M11" s="421"/>
      <c r="N11" s="421"/>
      <c r="O11" s="422"/>
      <c r="P11" s="420" t="s">
        <v>3</v>
      </c>
      <c r="Q11" s="421"/>
      <c r="R11" s="421"/>
      <c r="S11" s="422"/>
      <c r="T11" s="423" t="s">
        <v>4</v>
      </c>
      <c r="U11" s="423" t="s">
        <v>5</v>
      </c>
    </row>
    <row r="12" spans="3:24" ht="13.8" thickBot="1" x14ac:dyDescent="0.3">
      <c r="C12" s="415"/>
      <c r="D12" s="426" t="s">
        <v>6</v>
      </c>
      <c r="E12" s="427"/>
      <c r="F12" s="426" t="s">
        <v>7</v>
      </c>
      <c r="G12" s="427"/>
      <c r="H12" s="426" t="s">
        <v>6</v>
      </c>
      <c r="I12" s="427"/>
      <c r="J12" s="426" t="s">
        <v>7</v>
      </c>
      <c r="K12" s="427"/>
      <c r="L12" s="426" t="s">
        <v>6</v>
      </c>
      <c r="M12" s="427"/>
      <c r="N12" s="426" t="s">
        <v>7</v>
      </c>
      <c r="O12" s="427"/>
      <c r="P12" s="426" t="s">
        <v>6</v>
      </c>
      <c r="Q12" s="427"/>
      <c r="R12" s="426" t="s">
        <v>7</v>
      </c>
      <c r="S12" s="427"/>
      <c r="T12" s="424"/>
      <c r="U12" s="424"/>
    </row>
    <row r="13" spans="3:24" ht="13.8" thickBot="1" x14ac:dyDescent="0.3">
      <c r="C13" s="416"/>
      <c r="D13" s="6" t="s">
        <v>8</v>
      </c>
      <c r="E13" s="6" t="s">
        <v>9</v>
      </c>
      <c r="F13" s="6" t="s">
        <v>8</v>
      </c>
      <c r="G13" s="7" t="s">
        <v>9</v>
      </c>
      <c r="H13" s="6" t="s">
        <v>8</v>
      </c>
      <c r="I13" s="6" t="s">
        <v>9</v>
      </c>
      <c r="J13" s="6" t="s">
        <v>8</v>
      </c>
      <c r="K13" s="6" t="s">
        <v>9</v>
      </c>
      <c r="L13" s="6" t="s">
        <v>8</v>
      </c>
      <c r="M13" s="6" t="s">
        <v>9</v>
      </c>
      <c r="N13" s="6" t="s">
        <v>8</v>
      </c>
      <c r="O13" s="6" t="s">
        <v>9</v>
      </c>
      <c r="P13" s="6" t="s">
        <v>8</v>
      </c>
      <c r="Q13" s="6" t="s">
        <v>9</v>
      </c>
      <c r="R13" s="6" t="s">
        <v>8</v>
      </c>
      <c r="S13" s="6" t="s">
        <v>9</v>
      </c>
      <c r="T13" s="425"/>
      <c r="U13" s="425"/>
    </row>
    <row r="14" spans="3:24" x14ac:dyDescent="0.25">
      <c r="C14" s="1" t="s">
        <v>13</v>
      </c>
      <c r="D14" s="152">
        <v>4601</v>
      </c>
      <c r="E14" s="152">
        <v>10974</v>
      </c>
      <c r="F14" s="152">
        <v>14839</v>
      </c>
      <c r="G14" s="152">
        <v>4076</v>
      </c>
      <c r="H14" s="152">
        <v>14566</v>
      </c>
      <c r="I14" s="152">
        <v>1738</v>
      </c>
      <c r="J14" s="152">
        <v>9684</v>
      </c>
      <c r="K14" s="152">
        <v>16222</v>
      </c>
      <c r="L14" s="152">
        <v>10389</v>
      </c>
      <c r="M14" s="152">
        <v>0</v>
      </c>
      <c r="N14" s="152">
        <v>11893</v>
      </c>
      <c r="O14" s="152">
        <v>0</v>
      </c>
      <c r="P14" s="152">
        <v>0</v>
      </c>
      <c r="Q14" s="152">
        <v>0</v>
      </c>
      <c r="R14" s="152">
        <v>42</v>
      </c>
      <c r="S14" s="152">
        <v>0</v>
      </c>
      <c r="T14" s="152">
        <f>SUM(D14:S14)</f>
        <v>99024</v>
      </c>
      <c r="U14" s="152">
        <f>D14+E14+H14+I14+L14+M14+P14+Q14+(2*(F14+G14+J14+K14+N14+O14+R14+S14))</f>
        <v>155780</v>
      </c>
      <c r="W14" s="153"/>
      <c r="X14" s="153"/>
    </row>
    <row r="15" spans="3:24" x14ac:dyDescent="0.25">
      <c r="C15" s="2" t="s">
        <v>14</v>
      </c>
      <c r="D15" s="154">
        <v>40766</v>
      </c>
      <c r="E15" s="154">
        <v>1423</v>
      </c>
      <c r="F15" s="154">
        <v>81778</v>
      </c>
      <c r="G15" s="154">
        <v>40807</v>
      </c>
      <c r="H15" s="154">
        <v>23558</v>
      </c>
      <c r="I15" s="154">
        <v>9489</v>
      </c>
      <c r="J15" s="154">
        <v>74646</v>
      </c>
      <c r="K15" s="154">
        <v>34067</v>
      </c>
      <c r="L15" s="154">
        <v>4101</v>
      </c>
      <c r="M15" s="154">
        <v>252</v>
      </c>
      <c r="N15" s="154">
        <v>5307</v>
      </c>
      <c r="O15" s="154">
        <v>1193</v>
      </c>
      <c r="P15" s="154">
        <v>705</v>
      </c>
      <c r="Q15" s="154">
        <v>6111</v>
      </c>
      <c r="R15" s="154">
        <v>1585</v>
      </c>
      <c r="S15" s="154">
        <v>12564</v>
      </c>
      <c r="T15" s="154">
        <f t="shared" ref="T15:T18" si="0">SUM(D15:S15)</f>
        <v>338352</v>
      </c>
      <c r="U15" s="154">
        <f t="shared" ref="U15:U19" si="1">D15+E15+H15+I15+L15+M15+P15+Q15+(2*(F15+G15+J15+K15+N15+O15+R15+S15))</f>
        <v>590299</v>
      </c>
      <c r="W15" s="155"/>
    </row>
    <row r="16" spans="3:24" x14ac:dyDescent="0.25">
      <c r="C16" s="2" t="s">
        <v>15</v>
      </c>
      <c r="D16" s="154">
        <v>4683</v>
      </c>
      <c r="E16" s="154">
        <v>7134</v>
      </c>
      <c r="F16" s="154">
        <v>7422</v>
      </c>
      <c r="G16" s="154">
        <v>46456</v>
      </c>
      <c r="H16" s="154">
        <v>11622</v>
      </c>
      <c r="I16" s="154">
        <v>693</v>
      </c>
      <c r="J16" s="154">
        <v>69810</v>
      </c>
      <c r="K16" s="154">
        <v>1134</v>
      </c>
      <c r="L16" s="154">
        <v>52</v>
      </c>
      <c r="M16" s="154">
        <v>724</v>
      </c>
      <c r="N16" s="154">
        <v>274</v>
      </c>
      <c r="O16" s="154">
        <v>11974</v>
      </c>
      <c r="P16" s="154">
        <v>185</v>
      </c>
      <c r="Q16" s="154">
        <v>448</v>
      </c>
      <c r="R16" s="154">
        <v>179</v>
      </c>
      <c r="S16" s="154">
        <v>780</v>
      </c>
      <c r="T16" s="154">
        <f t="shared" si="0"/>
        <v>163570</v>
      </c>
      <c r="U16" s="154">
        <f t="shared" si="1"/>
        <v>301599</v>
      </c>
    </row>
    <row r="17" spans="3:25" x14ac:dyDescent="0.25">
      <c r="C17" s="2" t="s">
        <v>16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47</v>
      </c>
      <c r="Q17" s="154">
        <v>52</v>
      </c>
      <c r="R17" s="154">
        <v>176</v>
      </c>
      <c r="S17" s="154">
        <v>33</v>
      </c>
      <c r="T17" s="154">
        <f t="shared" si="0"/>
        <v>308</v>
      </c>
      <c r="U17" s="154">
        <f t="shared" si="1"/>
        <v>517</v>
      </c>
    </row>
    <row r="18" spans="3:25" ht="13.8" thickBot="1" x14ac:dyDescent="0.3">
      <c r="C18" s="2" t="s">
        <v>17</v>
      </c>
      <c r="D18" s="154">
        <v>445</v>
      </c>
      <c r="E18" s="154">
        <v>3</v>
      </c>
      <c r="F18" s="154">
        <v>999</v>
      </c>
      <c r="G18" s="154">
        <v>4</v>
      </c>
      <c r="H18" s="154">
        <v>38</v>
      </c>
      <c r="I18" s="154">
        <v>0</v>
      </c>
      <c r="J18" s="154">
        <v>842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54">
        <v>505</v>
      </c>
      <c r="Q18" s="154">
        <v>40</v>
      </c>
      <c r="R18" s="154">
        <v>2078</v>
      </c>
      <c r="S18" s="154">
        <v>128</v>
      </c>
      <c r="T18" s="154">
        <f t="shared" si="0"/>
        <v>5082</v>
      </c>
      <c r="U18" s="154">
        <f t="shared" si="1"/>
        <v>9133</v>
      </c>
    </row>
    <row r="19" spans="3:25" ht="13.8" thickBot="1" x14ac:dyDescent="0.3">
      <c r="C19" s="3" t="s">
        <v>10</v>
      </c>
      <c r="D19" s="4">
        <f>SUM(D14:D18)</f>
        <v>50495</v>
      </c>
      <c r="E19" s="4">
        <f t="shared" ref="E19:S19" si="2">SUM(E14:E18)</f>
        <v>19534</v>
      </c>
      <c r="F19" s="4">
        <f t="shared" si="2"/>
        <v>105038</v>
      </c>
      <c r="G19" s="4">
        <f t="shared" si="2"/>
        <v>91343</v>
      </c>
      <c r="H19" s="4">
        <f t="shared" si="2"/>
        <v>49784</v>
      </c>
      <c r="I19" s="4">
        <f t="shared" si="2"/>
        <v>11920</v>
      </c>
      <c r="J19" s="4">
        <f t="shared" si="2"/>
        <v>154982</v>
      </c>
      <c r="K19" s="4">
        <f t="shared" si="2"/>
        <v>51423</v>
      </c>
      <c r="L19" s="4">
        <f t="shared" si="2"/>
        <v>14542</v>
      </c>
      <c r="M19" s="4">
        <f t="shared" si="2"/>
        <v>976</v>
      </c>
      <c r="N19" s="4">
        <f t="shared" si="2"/>
        <v>17474</v>
      </c>
      <c r="O19" s="4">
        <f t="shared" si="2"/>
        <v>13167</v>
      </c>
      <c r="P19" s="4">
        <f t="shared" si="2"/>
        <v>1442</v>
      </c>
      <c r="Q19" s="4">
        <f t="shared" si="2"/>
        <v>6651</v>
      </c>
      <c r="R19" s="4">
        <f t="shared" si="2"/>
        <v>4060</v>
      </c>
      <c r="S19" s="4">
        <f t="shared" si="2"/>
        <v>13505</v>
      </c>
      <c r="T19" s="4">
        <f>SUM(D19:S19)</f>
        <v>606336</v>
      </c>
      <c r="U19" s="4">
        <f t="shared" si="1"/>
        <v>1057328</v>
      </c>
      <c r="V19" s="156"/>
      <c r="W19" s="157"/>
      <c r="X19" s="157"/>
      <c r="Y19" s="158"/>
    </row>
    <row r="20" spans="3:25" ht="13.8" thickBot="1" x14ac:dyDescent="0.3"/>
    <row r="21" spans="3:25" ht="15.75" customHeight="1" thickBot="1" x14ac:dyDescent="0.3">
      <c r="C21" s="8">
        <v>2021</v>
      </c>
      <c r="D21" s="412" t="s">
        <v>25</v>
      </c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4"/>
    </row>
    <row r="22" spans="3:25" ht="15.75" customHeight="1" thickBot="1" x14ac:dyDescent="0.3">
      <c r="C22" s="415" t="s">
        <v>12</v>
      </c>
      <c r="D22" s="417" t="s">
        <v>0</v>
      </c>
      <c r="E22" s="418"/>
      <c r="F22" s="418"/>
      <c r="G22" s="419"/>
      <c r="H22" s="420" t="s">
        <v>1</v>
      </c>
      <c r="I22" s="421"/>
      <c r="J22" s="421"/>
      <c r="K22" s="422"/>
      <c r="L22" s="420" t="s">
        <v>2</v>
      </c>
      <c r="M22" s="421"/>
      <c r="N22" s="421"/>
      <c r="O22" s="422"/>
      <c r="P22" s="420" t="s">
        <v>3</v>
      </c>
      <c r="Q22" s="421"/>
      <c r="R22" s="421"/>
      <c r="S22" s="422"/>
      <c r="T22" s="423" t="s">
        <v>4</v>
      </c>
      <c r="U22" s="423" t="s">
        <v>5</v>
      </c>
    </row>
    <row r="23" spans="3:25" ht="13.8" thickBot="1" x14ac:dyDescent="0.3">
      <c r="C23" s="415"/>
      <c r="D23" s="410" t="s">
        <v>6</v>
      </c>
      <c r="E23" s="411"/>
      <c r="F23" s="410" t="s">
        <v>7</v>
      </c>
      <c r="G23" s="411"/>
      <c r="H23" s="410" t="s">
        <v>6</v>
      </c>
      <c r="I23" s="411"/>
      <c r="J23" s="410" t="s">
        <v>7</v>
      </c>
      <c r="K23" s="411"/>
      <c r="L23" s="410" t="s">
        <v>6</v>
      </c>
      <c r="M23" s="411"/>
      <c r="N23" s="410" t="s">
        <v>7</v>
      </c>
      <c r="O23" s="411"/>
      <c r="P23" s="410" t="s">
        <v>6</v>
      </c>
      <c r="Q23" s="411"/>
      <c r="R23" s="410" t="s">
        <v>7</v>
      </c>
      <c r="S23" s="411"/>
      <c r="T23" s="424"/>
      <c r="U23" s="424"/>
    </row>
    <row r="24" spans="3:25" ht="13.8" thickBot="1" x14ac:dyDescent="0.3">
      <c r="C24" s="416"/>
      <c r="D24" s="9" t="s">
        <v>8</v>
      </c>
      <c r="E24" s="9" t="s">
        <v>9</v>
      </c>
      <c r="F24" s="9" t="s">
        <v>8</v>
      </c>
      <c r="G24" s="10" t="s">
        <v>9</v>
      </c>
      <c r="H24" s="9" t="s">
        <v>8</v>
      </c>
      <c r="I24" s="9" t="s">
        <v>9</v>
      </c>
      <c r="J24" s="9" t="s">
        <v>8</v>
      </c>
      <c r="K24" s="9" t="s">
        <v>9</v>
      </c>
      <c r="L24" s="9" t="s">
        <v>8</v>
      </c>
      <c r="M24" s="9" t="s">
        <v>9</v>
      </c>
      <c r="N24" s="9" t="s">
        <v>8</v>
      </c>
      <c r="O24" s="9" t="s">
        <v>9</v>
      </c>
      <c r="P24" s="9" t="s">
        <v>8</v>
      </c>
      <c r="Q24" s="9" t="s">
        <v>9</v>
      </c>
      <c r="R24" s="9" t="s">
        <v>8</v>
      </c>
      <c r="S24" s="9" t="s">
        <v>9</v>
      </c>
      <c r="T24" s="425"/>
      <c r="U24" s="425"/>
    </row>
    <row r="25" spans="3:25" x14ac:dyDescent="0.25">
      <c r="C25" s="11" t="s">
        <v>13</v>
      </c>
      <c r="D25" s="159">
        <v>3757</v>
      </c>
      <c r="E25" s="159">
        <v>7134</v>
      </c>
      <c r="F25" s="159">
        <v>16753</v>
      </c>
      <c r="G25" s="159">
        <v>5679</v>
      </c>
      <c r="H25" s="159">
        <v>11078</v>
      </c>
      <c r="I25" s="159">
        <v>627</v>
      </c>
      <c r="J25" s="159">
        <v>10186</v>
      </c>
      <c r="K25" s="159">
        <v>18413</v>
      </c>
      <c r="L25" s="159">
        <v>9854</v>
      </c>
      <c r="M25" s="159">
        <v>8</v>
      </c>
      <c r="N25" s="159">
        <v>16183</v>
      </c>
      <c r="O25" s="159">
        <v>0</v>
      </c>
      <c r="P25" s="159">
        <v>0</v>
      </c>
      <c r="Q25" s="159">
        <v>0</v>
      </c>
      <c r="R25" s="159">
        <v>20</v>
      </c>
      <c r="S25" s="159">
        <v>0</v>
      </c>
      <c r="T25" s="159">
        <f>SUM(D25:S25)</f>
        <v>99692</v>
      </c>
      <c r="U25" s="159">
        <f>D25+E25+H25+I25+L25+M25+P25+Q25+(2*(F25+G25+J25+K25+N25+O25+R25+S25))</f>
        <v>166926</v>
      </c>
      <c r="W25" s="153"/>
      <c r="X25" s="153"/>
    </row>
    <row r="26" spans="3:25" x14ac:dyDescent="0.25">
      <c r="C26" s="12" t="s">
        <v>14</v>
      </c>
      <c r="D26" s="160">
        <v>46456</v>
      </c>
      <c r="E26" s="160">
        <v>630</v>
      </c>
      <c r="F26" s="160">
        <v>121275</v>
      </c>
      <c r="G26" s="160">
        <v>22520</v>
      </c>
      <c r="H26" s="160">
        <v>22322</v>
      </c>
      <c r="I26" s="160">
        <v>9803</v>
      </c>
      <c r="J26" s="160">
        <v>82687</v>
      </c>
      <c r="K26" s="160">
        <v>39559</v>
      </c>
      <c r="L26" s="160">
        <v>2448</v>
      </c>
      <c r="M26" s="160">
        <v>0</v>
      </c>
      <c r="N26" s="160">
        <v>5766</v>
      </c>
      <c r="O26" s="160">
        <v>71</v>
      </c>
      <c r="P26" s="160">
        <v>580</v>
      </c>
      <c r="Q26" s="160">
        <v>4377</v>
      </c>
      <c r="R26" s="160">
        <v>1643</v>
      </c>
      <c r="S26" s="160">
        <v>13597</v>
      </c>
      <c r="T26" s="160">
        <f t="shared" ref="T26:T29" si="3">SUM(D26:S26)</f>
        <v>373734</v>
      </c>
      <c r="U26" s="160">
        <f t="shared" ref="U26:U30" si="4">D26+E26+H26+I26+L26+M26+P26+Q26+(2*(F26+G26+J26+K26+N26+O26+R26+S26))</f>
        <v>660852</v>
      </c>
    </row>
    <row r="27" spans="3:25" x14ac:dyDescent="0.25">
      <c r="C27" s="12" t="s">
        <v>15</v>
      </c>
      <c r="D27" s="160">
        <v>4085</v>
      </c>
      <c r="E27" s="160">
        <v>4720</v>
      </c>
      <c r="F27" s="160">
        <v>7207</v>
      </c>
      <c r="G27" s="160">
        <v>34668</v>
      </c>
      <c r="H27" s="160">
        <v>9630</v>
      </c>
      <c r="I27" s="160">
        <v>365</v>
      </c>
      <c r="J27" s="160">
        <v>57028</v>
      </c>
      <c r="K27" s="160">
        <v>1289</v>
      </c>
      <c r="L27" s="160">
        <v>1055</v>
      </c>
      <c r="M27" s="160">
        <v>1405</v>
      </c>
      <c r="N27" s="160">
        <v>1445</v>
      </c>
      <c r="O27" s="160">
        <v>14145</v>
      </c>
      <c r="P27" s="160">
        <v>189</v>
      </c>
      <c r="Q27" s="160">
        <v>383</v>
      </c>
      <c r="R27" s="160">
        <v>219</v>
      </c>
      <c r="S27" s="160">
        <v>1060</v>
      </c>
      <c r="T27" s="160">
        <f t="shared" si="3"/>
        <v>138893</v>
      </c>
      <c r="U27" s="160">
        <f t="shared" si="4"/>
        <v>255954</v>
      </c>
      <c r="V27" s="155"/>
    </row>
    <row r="28" spans="3:25" x14ac:dyDescent="0.25">
      <c r="C28" s="12" t="s">
        <v>16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126</v>
      </c>
      <c r="S28" s="160">
        <v>56</v>
      </c>
      <c r="T28" s="160">
        <f t="shared" si="3"/>
        <v>182</v>
      </c>
      <c r="U28" s="160">
        <f t="shared" si="4"/>
        <v>364</v>
      </c>
      <c r="V28" s="155"/>
      <c r="W28" s="155"/>
    </row>
    <row r="29" spans="3:25" ht="13.8" thickBot="1" x14ac:dyDescent="0.3">
      <c r="C29" s="12" t="s">
        <v>17</v>
      </c>
      <c r="D29" s="161">
        <v>337</v>
      </c>
      <c r="E29" s="161">
        <v>0</v>
      </c>
      <c r="F29" s="161">
        <v>421</v>
      </c>
      <c r="G29" s="161">
        <v>12</v>
      </c>
      <c r="H29" s="161">
        <v>68</v>
      </c>
      <c r="I29" s="161">
        <v>0</v>
      </c>
      <c r="J29" s="161">
        <v>254</v>
      </c>
      <c r="K29" s="161">
        <v>2</v>
      </c>
      <c r="L29" s="161">
        <v>0</v>
      </c>
      <c r="M29" s="161">
        <v>0</v>
      </c>
      <c r="N29" s="161">
        <v>0</v>
      </c>
      <c r="O29" s="161">
        <v>0</v>
      </c>
      <c r="P29" s="161">
        <v>383</v>
      </c>
      <c r="Q29" s="161">
        <v>18</v>
      </c>
      <c r="R29" s="161">
        <v>872</v>
      </c>
      <c r="S29" s="161">
        <v>171</v>
      </c>
      <c r="T29" s="160">
        <f t="shared" si="3"/>
        <v>2538</v>
      </c>
      <c r="U29" s="160">
        <f t="shared" si="4"/>
        <v>4270</v>
      </c>
      <c r="V29" s="155"/>
    </row>
    <row r="30" spans="3:25" ht="13.8" thickBot="1" x14ac:dyDescent="0.3">
      <c r="C30" s="13" t="s">
        <v>10</v>
      </c>
      <c r="D30" s="14">
        <f>SUM(D25:D29)</f>
        <v>54635</v>
      </c>
      <c r="E30" s="14">
        <f t="shared" ref="E30:S30" si="5">SUM(E25:E29)</f>
        <v>12484</v>
      </c>
      <c r="F30" s="14">
        <f t="shared" si="5"/>
        <v>145656</v>
      </c>
      <c r="G30" s="14">
        <f t="shared" si="5"/>
        <v>62879</v>
      </c>
      <c r="H30" s="14">
        <f t="shared" si="5"/>
        <v>43098</v>
      </c>
      <c r="I30" s="14">
        <f t="shared" si="5"/>
        <v>10795</v>
      </c>
      <c r="J30" s="14">
        <f t="shared" si="5"/>
        <v>150155</v>
      </c>
      <c r="K30" s="14">
        <f t="shared" si="5"/>
        <v>59263</v>
      </c>
      <c r="L30" s="14">
        <f t="shared" si="5"/>
        <v>13357</v>
      </c>
      <c r="M30" s="14">
        <f t="shared" si="5"/>
        <v>1413</v>
      </c>
      <c r="N30" s="14">
        <f t="shared" si="5"/>
        <v>23394</v>
      </c>
      <c r="O30" s="14">
        <f t="shared" si="5"/>
        <v>14216</v>
      </c>
      <c r="P30" s="14">
        <f t="shared" si="5"/>
        <v>1152</v>
      </c>
      <c r="Q30" s="14">
        <f t="shared" si="5"/>
        <v>4778</v>
      </c>
      <c r="R30" s="14">
        <f t="shared" si="5"/>
        <v>2880</v>
      </c>
      <c r="S30" s="14">
        <f t="shared" si="5"/>
        <v>14884</v>
      </c>
      <c r="T30" s="14">
        <f>SUM(D30:S30)</f>
        <v>615039</v>
      </c>
      <c r="U30" s="14">
        <f t="shared" si="4"/>
        <v>1088366</v>
      </c>
      <c r="V30" s="155"/>
    </row>
    <row r="31" spans="3:25" ht="13.8" thickBot="1" x14ac:dyDescent="0.3"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</row>
    <row r="32" spans="3:25" ht="15.75" customHeight="1" thickBot="1" x14ac:dyDescent="0.3">
      <c r="C32" s="412" t="s">
        <v>81</v>
      </c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4"/>
    </row>
    <row r="33" spans="3:22" ht="13.8" thickBot="1" x14ac:dyDescent="0.3">
      <c r="C33" s="415" t="s">
        <v>12</v>
      </c>
      <c r="D33" s="417" t="s">
        <v>0</v>
      </c>
      <c r="E33" s="418"/>
      <c r="F33" s="418"/>
      <c r="G33" s="419"/>
      <c r="H33" s="420" t="s">
        <v>1</v>
      </c>
      <c r="I33" s="421"/>
      <c r="J33" s="421"/>
      <c r="K33" s="422"/>
      <c r="L33" s="420" t="s">
        <v>2</v>
      </c>
      <c r="M33" s="421"/>
      <c r="N33" s="421"/>
      <c r="O33" s="422"/>
      <c r="P33" s="420" t="s">
        <v>3</v>
      </c>
      <c r="Q33" s="421"/>
      <c r="R33" s="421"/>
      <c r="S33" s="422"/>
      <c r="T33" s="423" t="s">
        <v>4</v>
      </c>
      <c r="U33" s="423" t="s">
        <v>5</v>
      </c>
      <c r="V33" s="156"/>
    </row>
    <row r="34" spans="3:22" ht="13.8" thickBot="1" x14ac:dyDescent="0.3">
      <c r="C34" s="415"/>
      <c r="D34" s="410" t="s">
        <v>6</v>
      </c>
      <c r="E34" s="411"/>
      <c r="F34" s="410" t="s">
        <v>7</v>
      </c>
      <c r="G34" s="411"/>
      <c r="H34" s="410" t="s">
        <v>6</v>
      </c>
      <c r="I34" s="411"/>
      <c r="J34" s="410" t="s">
        <v>7</v>
      </c>
      <c r="K34" s="411"/>
      <c r="L34" s="410" t="s">
        <v>6</v>
      </c>
      <c r="M34" s="411"/>
      <c r="N34" s="410" t="s">
        <v>7</v>
      </c>
      <c r="O34" s="411"/>
      <c r="P34" s="410" t="s">
        <v>6</v>
      </c>
      <c r="Q34" s="411"/>
      <c r="R34" s="410" t="s">
        <v>7</v>
      </c>
      <c r="S34" s="411"/>
      <c r="T34" s="424"/>
      <c r="U34" s="424"/>
      <c r="V34" s="156"/>
    </row>
    <row r="35" spans="3:22" ht="13.8" thickBot="1" x14ac:dyDescent="0.3">
      <c r="C35" s="416"/>
      <c r="D35" s="9" t="s">
        <v>8</v>
      </c>
      <c r="E35" s="9" t="s">
        <v>9</v>
      </c>
      <c r="F35" s="9" t="s">
        <v>8</v>
      </c>
      <c r="G35" s="10" t="s">
        <v>9</v>
      </c>
      <c r="H35" s="9" t="s">
        <v>8</v>
      </c>
      <c r="I35" s="9" t="s">
        <v>9</v>
      </c>
      <c r="J35" s="9" t="s">
        <v>8</v>
      </c>
      <c r="K35" s="9" t="s">
        <v>9</v>
      </c>
      <c r="L35" s="9" t="s">
        <v>8</v>
      </c>
      <c r="M35" s="9" t="s">
        <v>9</v>
      </c>
      <c r="N35" s="9" t="s">
        <v>8</v>
      </c>
      <c r="O35" s="9" t="s">
        <v>9</v>
      </c>
      <c r="P35" s="9" t="s">
        <v>8</v>
      </c>
      <c r="Q35" s="9" t="s">
        <v>9</v>
      </c>
      <c r="R35" s="9" t="s">
        <v>8</v>
      </c>
      <c r="S35" s="9" t="s">
        <v>9</v>
      </c>
      <c r="T35" s="425"/>
      <c r="U35" s="425"/>
    </row>
    <row r="36" spans="3:22" x14ac:dyDescent="0.25">
      <c r="C36" s="11" t="s">
        <v>13</v>
      </c>
      <c r="D36" s="159">
        <f>D25-D14</f>
        <v>-844</v>
      </c>
      <c r="E36" s="159">
        <f t="shared" ref="E36:S36" si="6">E25-E14</f>
        <v>-3840</v>
      </c>
      <c r="F36" s="159">
        <f t="shared" si="6"/>
        <v>1914</v>
      </c>
      <c r="G36" s="159">
        <f t="shared" si="6"/>
        <v>1603</v>
      </c>
      <c r="H36" s="159">
        <f t="shared" si="6"/>
        <v>-3488</v>
      </c>
      <c r="I36" s="159">
        <f t="shared" si="6"/>
        <v>-1111</v>
      </c>
      <c r="J36" s="159">
        <f t="shared" si="6"/>
        <v>502</v>
      </c>
      <c r="K36" s="159">
        <f t="shared" si="6"/>
        <v>2191</v>
      </c>
      <c r="L36" s="159">
        <f t="shared" si="6"/>
        <v>-535</v>
      </c>
      <c r="M36" s="159">
        <f t="shared" si="6"/>
        <v>8</v>
      </c>
      <c r="N36" s="159">
        <f t="shared" si="6"/>
        <v>4290</v>
      </c>
      <c r="O36" s="159">
        <f t="shared" si="6"/>
        <v>0</v>
      </c>
      <c r="P36" s="159">
        <f t="shared" si="6"/>
        <v>0</v>
      </c>
      <c r="Q36" s="159">
        <f t="shared" si="6"/>
        <v>0</v>
      </c>
      <c r="R36" s="159">
        <f t="shared" si="6"/>
        <v>-22</v>
      </c>
      <c r="S36" s="159">
        <f t="shared" si="6"/>
        <v>0</v>
      </c>
      <c r="T36" s="159">
        <f>SUM(D36:S36)</f>
        <v>668</v>
      </c>
      <c r="U36" s="159">
        <f>D36+E36+H36+I36+L36+M36+P36+Q36+(2*(F36+G36+J36+K36+N36+O36+R36+S36))</f>
        <v>11146</v>
      </c>
      <c r="V36" s="156"/>
    </row>
    <row r="37" spans="3:22" x14ac:dyDescent="0.25">
      <c r="C37" s="12" t="s">
        <v>14</v>
      </c>
      <c r="D37" s="160">
        <f t="shared" ref="D37:S41" si="7">D26-D15</f>
        <v>5690</v>
      </c>
      <c r="E37" s="160">
        <f t="shared" si="7"/>
        <v>-793</v>
      </c>
      <c r="F37" s="160">
        <f t="shared" si="7"/>
        <v>39497</v>
      </c>
      <c r="G37" s="160">
        <f t="shared" si="7"/>
        <v>-18287</v>
      </c>
      <c r="H37" s="160">
        <f t="shared" si="7"/>
        <v>-1236</v>
      </c>
      <c r="I37" s="160">
        <f t="shared" si="7"/>
        <v>314</v>
      </c>
      <c r="J37" s="160">
        <f t="shared" si="7"/>
        <v>8041</v>
      </c>
      <c r="K37" s="160">
        <f t="shared" si="7"/>
        <v>5492</v>
      </c>
      <c r="L37" s="160">
        <f t="shared" si="7"/>
        <v>-1653</v>
      </c>
      <c r="M37" s="160">
        <f t="shared" si="7"/>
        <v>-252</v>
      </c>
      <c r="N37" s="160">
        <f t="shared" si="7"/>
        <v>459</v>
      </c>
      <c r="O37" s="160">
        <f t="shared" si="7"/>
        <v>-1122</v>
      </c>
      <c r="P37" s="160">
        <f t="shared" si="7"/>
        <v>-125</v>
      </c>
      <c r="Q37" s="160">
        <f t="shared" si="7"/>
        <v>-1734</v>
      </c>
      <c r="R37" s="160">
        <f t="shared" si="7"/>
        <v>58</v>
      </c>
      <c r="S37" s="160">
        <f t="shared" si="7"/>
        <v>1033</v>
      </c>
      <c r="T37" s="160">
        <f t="shared" ref="T37:T40" si="8">SUM(D37:S37)</f>
        <v>35382</v>
      </c>
      <c r="U37" s="160">
        <f t="shared" ref="U37:U40" si="9">D37+E37+H37+I37+L37+M37+P37+Q37+(2*(F37+G37+J37+K37+N37+O37+R37+S37))</f>
        <v>70553</v>
      </c>
      <c r="V37" s="156"/>
    </row>
    <row r="38" spans="3:22" x14ac:dyDescent="0.25">
      <c r="C38" s="12" t="s">
        <v>15</v>
      </c>
      <c r="D38" s="160">
        <f t="shared" si="7"/>
        <v>-598</v>
      </c>
      <c r="E38" s="160">
        <f t="shared" si="7"/>
        <v>-2414</v>
      </c>
      <c r="F38" s="160">
        <f t="shared" si="7"/>
        <v>-215</v>
      </c>
      <c r="G38" s="160">
        <f t="shared" si="7"/>
        <v>-11788</v>
      </c>
      <c r="H38" s="160">
        <f t="shared" si="7"/>
        <v>-1992</v>
      </c>
      <c r="I38" s="160">
        <f t="shared" si="7"/>
        <v>-328</v>
      </c>
      <c r="J38" s="160">
        <f t="shared" si="7"/>
        <v>-12782</v>
      </c>
      <c r="K38" s="160">
        <f t="shared" si="7"/>
        <v>155</v>
      </c>
      <c r="L38" s="160">
        <f t="shared" si="7"/>
        <v>1003</v>
      </c>
      <c r="M38" s="160">
        <f t="shared" si="7"/>
        <v>681</v>
      </c>
      <c r="N38" s="160">
        <f t="shared" si="7"/>
        <v>1171</v>
      </c>
      <c r="O38" s="160">
        <f t="shared" si="7"/>
        <v>2171</v>
      </c>
      <c r="P38" s="160">
        <f t="shared" si="7"/>
        <v>4</v>
      </c>
      <c r="Q38" s="160">
        <f t="shared" si="7"/>
        <v>-65</v>
      </c>
      <c r="R38" s="160">
        <f t="shared" si="7"/>
        <v>40</v>
      </c>
      <c r="S38" s="160">
        <f t="shared" si="7"/>
        <v>280</v>
      </c>
      <c r="T38" s="160">
        <f t="shared" si="8"/>
        <v>-24677</v>
      </c>
      <c r="U38" s="160">
        <f t="shared" si="9"/>
        <v>-45645</v>
      </c>
      <c r="V38" s="156"/>
    </row>
    <row r="39" spans="3:22" x14ac:dyDescent="0.25">
      <c r="C39" s="12" t="s">
        <v>16</v>
      </c>
      <c r="D39" s="160">
        <f t="shared" si="7"/>
        <v>0</v>
      </c>
      <c r="E39" s="160">
        <f t="shared" si="7"/>
        <v>0</v>
      </c>
      <c r="F39" s="160">
        <f t="shared" si="7"/>
        <v>0</v>
      </c>
      <c r="G39" s="160">
        <f t="shared" si="7"/>
        <v>0</v>
      </c>
      <c r="H39" s="160">
        <f t="shared" si="7"/>
        <v>0</v>
      </c>
      <c r="I39" s="160">
        <f t="shared" si="7"/>
        <v>0</v>
      </c>
      <c r="J39" s="160">
        <f t="shared" si="7"/>
        <v>0</v>
      </c>
      <c r="K39" s="160">
        <f t="shared" si="7"/>
        <v>0</v>
      </c>
      <c r="L39" s="160">
        <f t="shared" si="7"/>
        <v>0</v>
      </c>
      <c r="M39" s="160">
        <f t="shared" si="7"/>
        <v>0</v>
      </c>
      <c r="N39" s="160">
        <f t="shared" si="7"/>
        <v>0</v>
      </c>
      <c r="O39" s="160">
        <f t="shared" si="7"/>
        <v>0</v>
      </c>
      <c r="P39" s="160">
        <f t="shared" si="7"/>
        <v>-47</v>
      </c>
      <c r="Q39" s="160">
        <f t="shared" si="7"/>
        <v>-52</v>
      </c>
      <c r="R39" s="160">
        <f t="shared" si="7"/>
        <v>-50</v>
      </c>
      <c r="S39" s="160">
        <f t="shared" si="7"/>
        <v>23</v>
      </c>
      <c r="T39" s="160">
        <f t="shared" si="8"/>
        <v>-126</v>
      </c>
      <c r="U39" s="160">
        <f t="shared" si="9"/>
        <v>-153</v>
      </c>
      <c r="V39" s="156"/>
    </row>
    <row r="40" spans="3:22" ht="13.8" thickBot="1" x14ac:dyDescent="0.3">
      <c r="C40" s="12" t="s">
        <v>17</v>
      </c>
      <c r="D40" s="161">
        <f t="shared" si="7"/>
        <v>-108</v>
      </c>
      <c r="E40" s="161">
        <f t="shared" si="7"/>
        <v>-3</v>
      </c>
      <c r="F40" s="161">
        <f t="shared" si="7"/>
        <v>-578</v>
      </c>
      <c r="G40" s="161">
        <f t="shared" si="7"/>
        <v>8</v>
      </c>
      <c r="H40" s="161">
        <f t="shared" si="7"/>
        <v>30</v>
      </c>
      <c r="I40" s="161">
        <f t="shared" si="7"/>
        <v>0</v>
      </c>
      <c r="J40" s="161">
        <f t="shared" si="7"/>
        <v>-588</v>
      </c>
      <c r="K40" s="161">
        <f t="shared" si="7"/>
        <v>2</v>
      </c>
      <c r="L40" s="161">
        <f t="shared" si="7"/>
        <v>0</v>
      </c>
      <c r="M40" s="161">
        <f t="shared" si="7"/>
        <v>0</v>
      </c>
      <c r="N40" s="161">
        <f t="shared" si="7"/>
        <v>0</v>
      </c>
      <c r="O40" s="161">
        <f t="shared" si="7"/>
        <v>0</v>
      </c>
      <c r="P40" s="161">
        <f t="shared" si="7"/>
        <v>-122</v>
      </c>
      <c r="Q40" s="161">
        <f t="shared" si="7"/>
        <v>-22</v>
      </c>
      <c r="R40" s="161">
        <f t="shared" si="7"/>
        <v>-1206</v>
      </c>
      <c r="S40" s="161">
        <f t="shared" si="7"/>
        <v>43</v>
      </c>
      <c r="T40" s="160">
        <f t="shared" si="8"/>
        <v>-2544</v>
      </c>
      <c r="U40" s="160">
        <f t="shared" si="9"/>
        <v>-4863</v>
      </c>
      <c r="V40" s="156"/>
    </row>
    <row r="41" spans="3:22" ht="13.8" thickBot="1" x14ac:dyDescent="0.3">
      <c r="C41" s="13" t="s">
        <v>10</v>
      </c>
      <c r="D41" s="14">
        <f>D30-D19</f>
        <v>4140</v>
      </c>
      <c r="E41" s="14">
        <f t="shared" si="7"/>
        <v>-7050</v>
      </c>
      <c r="F41" s="14">
        <f t="shared" si="7"/>
        <v>40618</v>
      </c>
      <c r="G41" s="14">
        <f t="shared" si="7"/>
        <v>-28464</v>
      </c>
      <c r="H41" s="14">
        <f t="shared" si="7"/>
        <v>-6686</v>
      </c>
      <c r="I41" s="14">
        <f t="shared" si="7"/>
        <v>-1125</v>
      </c>
      <c r="J41" s="14">
        <f t="shared" si="7"/>
        <v>-4827</v>
      </c>
      <c r="K41" s="14">
        <f t="shared" si="7"/>
        <v>7840</v>
      </c>
      <c r="L41" s="14">
        <f t="shared" si="7"/>
        <v>-1185</v>
      </c>
      <c r="M41" s="14">
        <f t="shared" si="7"/>
        <v>437</v>
      </c>
      <c r="N41" s="14">
        <f t="shared" si="7"/>
        <v>5920</v>
      </c>
      <c r="O41" s="14">
        <f t="shared" si="7"/>
        <v>1049</v>
      </c>
      <c r="P41" s="14">
        <f t="shared" si="7"/>
        <v>-290</v>
      </c>
      <c r="Q41" s="14">
        <f t="shared" si="7"/>
        <v>-1873</v>
      </c>
      <c r="R41" s="14">
        <f t="shared" si="7"/>
        <v>-1180</v>
      </c>
      <c r="S41" s="14">
        <f t="shared" si="7"/>
        <v>1379</v>
      </c>
      <c r="T41" s="14">
        <f t="shared" ref="T41:U41" si="10">T30-T19</f>
        <v>8703</v>
      </c>
      <c r="U41" s="14">
        <f t="shared" si="10"/>
        <v>31038</v>
      </c>
    </row>
    <row r="42" spans="3:22" ht="13.8" thickBot="1" x14ac:dyDescent="0.3"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3:22" ht="13.8" thickBot="1" x14ac:dyDescent="0.3">
      <c r="C43" s="412" t="s">
        <v>82</v>
      </c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4"/>
    </row>
    <row r="44" spans="3:22" ht="13.8" thickBot="1" x14ac:dyDescent="0.3">
      <c r="C44" s="415" t="s">
        <v>12</v>
      </c>
      <c r="D44" s="417" t="s">
        <v>0</v>
      </c>
      <c r="E44" s="418"/>
      <c r="F44" s="418"/>
      <c r="G44" s="419"/>
      <c r="H44" s="420" t="s">
        <v>1</v>
      </c>
      <c r="I44" s="421"/>
      <c r="J44" s="421"/>
      <c r="K44" s="422"/>
      <c r="L44" s="420" t="s">
        <v>2</v>
      </c>
      <c r="M44" s="421"/>
      <c r="N44" s="421"/>
      <c r="O44" s="422"/>
      <c r="P44" s="420" t="s">
        <v>3</v>
      </c>
      <c r="Q44" s="421"/>
      <c r="R44" s="421"/>
      <c r="S44" s="422"/>
      <c r="T44" s="423" t="s">
        <v>4</v>
      </c>
      <c r="U44" s="423" t="s">
        <v>5</v>
      </c>
    </row>
    <row r="45" spans="3:22" ht="13.8" thickBot="1" x14ac:dyDescent="0.3">
      <c r="C45" s="415"/>
      <c r="D45" s="410" t="s">
        <v>6</v>
      </c>
      <c r="E45" s="411"/>
      <c r="F45" s="410" t="s">
        <v>7</v>
      </c>
      <c r="G45" s="411"/>
      <c r="H45" s="410" t="s">
        <v>6</v>
      </c>
      <c r="I45" s="411"/>
      <c r="J45" s="410" t="s">
        <v>7</v>
      </c>
      <c r="K45" s="411"/>
      <c r="L45" s="410" t="s">
        <v>6</v>
      </c>
      <c r="M45" s="411"/>
      <c r="N45" s="410" t="s">
        <v>7</v>
      </c>
      <c r="O45" s="411"/>
      <c r="P45" s="410" t="s">
        <v>6</v>
      </c>
      <c r="Q45" s="411"/>
      <c r="R45" s="410" t="s">
        <v>7</v>
      </c>
      <c r="S45" s="411"/>
      <c r="T45" s="424"/>
      <c r="U45" s="424"/>
    </row>
    <row r="46" spans="3:22" ht="13.8" thickBot="1" x14ac:dyDescent="0.3">
      <c r="C46" s="416"/>
      <c r="D46" s="9" t="s">
        <v>8</v>
      </c>
      <c r="E46" s="9" t="s">
        <v>9</v>
      </c>
      <c r="F46" s="9" t="s">
        <v>8</v>
      </c>
      <c r="G46" s="10" t="s">
        <v>9</v>
      </c>
      <c r="H46" s="9" t="s">
        <v>8</v>
      </c>
      <c r="I46" s="9" t="s">
        <v>9</v>
      </c>
      <c r="J46" s="9" t="s">
        <v>8</v>
      </c>
      <c r="K46" s="9" t="s">
        <v>9</v>
      </c>
      <c r="L46" s="9" t="s">
        <v>8</v>
      </c>
      <c r="M46" s="9" t="s">
        <v>9</v>
      </c>
      <c r="N46" s="9" t="s">
        <v>8</v>
      </c>
      <c r="O46" s="9" t="s">
        <v>9</v>
      </c>
      <c r="P46" s="9" t="s">
        <v>8</v>
      </c>
      <c r="Q46" s="9" t="s">
        <v>9</v>
      </c>
      <c r="R46" s="9" t="s">
        <v>8</v>
      </c>
      <c r="S46" s="9" t="s">
        <v>9</v>
      </c>
      <c r="T46" s="425"/>
      <c r="U46" s="425"/>
    </row>
    <row r="47" spans="3:22" x14ac:dyDescent="0.25">
      <c r="C47" s="11" t="s">
        <v>13</v>
      </c>
      <c r="D47" s="163">
        <f>+D36/D14</f>
        <v>-0.18343838296022605</v>
      </c>
      <c r="E47" s="163">
        <f t="shared" ref="E47:R47" si="11">+E36/E14</f>
        <v>-0.34991798797156914</v>
      </c>
      <c r="F47" s="163">
        <f t="shared" si="11"/>
        <v>0.12898443291326908</v>
      </c>
      <c r="G47" s="163">
        <f t="shared" si="11"/>
        <v>0.39327772325809618</v>
      </c>
      <c r="H47" s="163">
        <f t="shared" si="11"/>
        <v>-0.23946176026362762</v>
      </c>
      <c r="I47" s="163">
        <f t="shared" si="11"/>
        <v>-0.63924050632911389</v>
      </c>
      <c r="J47" s="163">
        <f t="shared" si="11"/>
        <v>5.1838083436596447E-2</v>
      </c>
      <c r="K47" s="163">
        <f t="shared" si="11"/>
        <v>0.13506349402046602</v>
      </c>
      <c r="L47" s="163">
        <f t="shared" si="11"/>
        <v>-5.1496775435556842E-2</v>
      </c>
      <c r="M47" s="163"/>
      <c r="N47" s="163">
        <f t="shared" si="11"/>
        <v>0.36071638779113763</v>
      </c>
      <c r="O47" s="163"/>
      <c r="P47" s="163"/>
      <c r="Q47" s="163"/>
      <c r="R47" s="163">
        <f t="shared" si="11"/>
        <v>-0.52380952380952384</v>
      </c>
      <c r="S47" s="163"/>
      <c r="T47" s="163">
        <f>+T36/T14</f>
        <v>6.7458393924705118E-3</v>
      </c>
      <c r="U47" s="163">
        <f>+U36/U14</f>
        <v>7.1549621260752344E-2</v>
      </c>
    </row>
    <row r="48" spans="3:22" x14ac:dyDescent="0.25">
      <c r="C48" s="12" t="s">
        <v>14</v>
      </c>
      <c r="D48" s="164">
        <f t="shared" ref="D48:U51" si="12">+D37/D15</f>
        <v>0.13957709856252759</v>
      </c>
      <c r="E48" s="164">
        <f t="shared" si="12"/>
        <v>-0.55727336612789879</v>
      </c>
      <c r="F48" s="164">
        <f t="shared" si="12"/>
        <v>0.4829783071241654</v>
      </c>
      <c r="G48" s="164">
        <f t="shared" si="12"/>
        <v>-0.44813389859582914</v>
      </c>
      <c r="H48" s="164">
        <f t="shared" si="12"/>
        <v>-5.2466253501995075E-2</v>
      </c>
      <c r="I48" s="164">
        <f t="shared" si="12"/>
        <v>3.309094741279376E-2</v>
      </c>
      <c r="J48" s="164">
        <f t="shared" si="12"/>
        <v>0.10772178013557324</v>
      </c>
      <c r="K48" s="164">
        <f t="shared" si="12"/>
        <v>0.16121172982651832</v>
      </c>
      <c r="L48" s="164">
        <f t="shared" si="12"/>
        <v>-0.40307242136064375</v>
      </c>
      <c r="M48" s="164">
        <f t="shared" si="12"/>
        <v>-1</v>
      </c>
      <c r="N48" s="164">
        <f t="shared" si="12"/>
        <v>8.6489542114188814E-2</v>
      </c>
      <c r="O48" s="164">
        <f t="shared" si="12"/>
        <v>-0.94048616932103934</v>
      </c>
      <c r="P48" s="164">
        <f t="shared" si="12"/>
        <v>-0.1773049645390071</v>
      </c>
      <c r="Q48" s="164">
        <f t="shared" si="12"/>
        <v>-0.28375061364752086</v>
      </c>
      <c r="R48" s="164">
        <f t="shared" si="12"/>
        <v>3.659305993690852E-2</v>
      </c>
      <c r="S48" s="164">
        <f t="shared" si="12"/>
        <v>8.2219038522763452E-2</v>
      </c>
      <c r="T48" s="164">
        <f t="shared" si="12"/>
        <v>0.10457157043552277</v>
      </c>
      <c r="U48" s="164">
        <f t="shared" si="12"/>
        <v>0.11952078522918047</v>
      </c>
    </row>
    <row r="49" spans="3:21" x14ac:dyDescent="0.25">
      <c r="C49" s="12" t="s">
        <v>15</v>
      </c>
      <c r="D49" s="164">
        <f t="shared" si="12"/>
        <v>-0.12769592141789451</v>
      </c>
      <c r="E49" s="164">
        <f t="shared" si="12"/>
        <v>-0.33837959069245865</v>
      </c>
      <c r="F49" s="164">
        <f t="shared" si="12"/>
        <v>-2.8967933171651847E-2</v>
      </c>
      <c r="G49" s="164">
        <f t="shared" si="12"/>
        <v>-0.25374547959359395</v>
      </c>
      <c r="H49" s="164">
        <f t="shared" si="12"/>
        <v>-0.17139907072792979</v>
      </c>
      <c r="I49" s="164">
        <f t="shared" si="12"/>
        <v>-0.47330447330447328</v>
      </c>
      <c r="J49" s="164">
        <f t="shared" si="12"/>
        <v>-0.18309697751038534</v>
      </c>
      <c r="K49" s="164">
        <f t="shared" si="12"/>
        <v>0.13668430335097001</v>
      </c>
      <c r="L49" s="164">
        <f t="shared" si="12"/>
        <v>19.28846153846154</v>
      </c>
      <c r="M49" s="164">
        <f t="shared" si="12"/>
        <v>0.94060773480662985</v>
      </c>
      <c r="N49" s="164">
        <f t="shared" si="12"/>
        <v>4.273722627737226</v>
      </c>
      <c r="O49" s="164">
        <f t="shared" si="12"/>
        <v>0.1813095039251712</v>
      </c>
      <c r="P49" s="164">
        <f t="shared" si="12"/>
        <v>2.1621621621621623E-2</v>
      </c>
      <c r="Q49" s="164">
        <f t="shared" si="12"/>
        <v>-0.14508928571428573</v>
      </c>
      <c r="R49" s="164">
        <f t="shared" si="12"/>
        <v>0.22346368715083798</v>
      </c>
      <c r="S49" s="164">
        <f t="shared" si="12"/>
        <v>0.35897435897435898</v>
      </c>
      <c r="T49" s="164">
        <f t="shared" si="12"/>
        <v>-0.15086507305740662</v>
      </c>
      <c r="U49" s="164">
        <f t="shared" si="12"/>
        <v>-0.15134333999781166</v>
      </c>
    </row>
    <row r="50" spans="3:21" x14ac:dyDescent="0.25">
      <c r="C50" s="12" t="s">
        <v>16</v>
      </c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>
        <f t="shared" si="12"/>
        <v>-1</v>
      </c>
      <c r="Q50" s="164">
        <f t="shared" si="12"/>
        <v>-1</v>
      </c>
      <c r="R50" s="164">
        <f t="shared" si="12"/>
        <v>-0.28409090909090912</v>
      </c>
      <c r="S50" s="164">
        <f t="shared" si="12"/>
        <v>0.69696969696969702</v>
      </c>
      <c r="T50" s="164">
        <f t="shared" si="12"/>
        <v>-0.40909090909090912</v>
      </c>
      <c r="U50" s="164">
        <f t="shared" si="12"/>
        <v>-0.29593810444874274</v>
      </c>
    </row>
    <row r="51" spans="3:21" ht="13.8" thickBot="1" x14ac:dyDescent="0.3">
      <c r="C51" s="12" t="s">
        <v>17</v>
      </c>
      <c r="D51" s="165">
        <f t="shared" ref="D51:S52" si="13">+D40/D18</f>
        <v>-0.24269662921348314</v>
      </c>
      <c r="E51" s="165">
        <f t="shared" si="13"/>
        <v>-1</v>
      </c>
      <c r="F51" s="165">
        <f t="shared" si="13"/>
        <v>-0.57857857857857853</v>
      </c>
      <c r="G51" s="165">
        <f t="shared" si="13"/>
        <v>2</v>
      </c>
      <c r="H51" s="165">
        <f t="shared" si="13"/>
        <v>0.78947368421052633</v>
      </c>
      <c r="I51" s="165"/>
      <c r="J51" s="165">
        <f t="shared" si="13"/>
        <v>-0.69833729216152018</v>
      </c>
      <c r="K51" s="165"/>
      <c r="L51" s="165"/>
      <c r="M51" s="165"/>
      <c r="N51" s="165"/>
      <c r="O51" s="165"/>
      <c r="P51" s="165">
        <f t="shared" si="13"/>
        <v>-0.24158415841584158</v>
      </c>
      <c r="Q51" s="165">
        <f t="shared" si="13"/>
        <v>-0.55000000000000004</v>
      </c>
      <c r="R51" s="165">
        <f t="shared" si="13"/>
        <v>-0.5803657362848893</v>
      </c>
      <c r="S51" s="165">
        <f t="shared" si="13"/>
        <v>0.3359375</v>
      </c>
      <c r="T51" s="165">
        <f t="shared" si="12"/>
        <v>-0.500590318772137</v>
      </c>
      <c r="U51" s="165">
        <f t="shared" si="12"/>
        <v>-0.53246468849228079</v>
      </c>
    </row>
    <row r="52" spans="3:21" ht="13.8" thickBot="1" x14ac:dyDescent="0.3">
      <c r="C52" s="13" t="s">
        <v>10</v>
      </c>
      <c r="D52" s="17">
        <f>+D41/D19</f>
        <v>8.198831567481929E-2</v>
      </c>
      <c r="E52" s="17">
        <f t="shared" si="13"/>
        <v>-0.36090918398689464</v>
      </c>
      <c r="F52" s="17">
        <f t="shared" si="13"/>
        <v>0.38669814733715419</v>
      </c>
      <c r="G52" s="17">
        <f t="shared" si="13"/>
        <v>-0.31161665371183345</v>
      </c>
      <c r="H52" s="17">
        <f t="shared" si="13"/>
        <v>-0.13430017676361883</v>
      </c>
      <c r="I52" s="17">
        <f t="shared" si="13"/>
        <v>-9.4379194630872479E-2</v>
      </c>
      <c r="J52" s="17">
        <f t="shared" si="13"/>
        <v>-3.1145552386728781E-2</v>
      </c>
      <c r="K52" s="17">
        <f t="shared" si="13"/>
        <v>0.15246096104855802</v>
      </c>
      <c r="L52" s="17">
        <f t="shared" si="13"/>
        <v>-8.1488103424563335E-2</v>
      </c>
      <c r="M52" s="17">
        <f t="shared" si="13"/>
        <v>0.44774590163934425</v>
      </c>
      <c r="N52" s="17">
        <f t="shared" si="13"/>
        <v>0.33878905802907178</v>
      </c>
      <c r="O52" s="17">
        <f t="shared" si="13"/>
        <v>7.9668869142553347E-2</v>
      </c>
      <c r="P52" s="17">
        <f t="shared" si="13"/>
        <v>-0.20110957004160887</v>
      </c>
      <c r="Q52" s="17">
        <f t="shared" si="13"/>
        <v>-0.28161178770109757</v>
      </c>
      <c r="R52" s="17">
        <f t="shared" si="13"/>
        <v>-0.29064039408866993</v>
      </c>
      <c r="S52" s="17">
        <f t="shared" si="13"/>
        <v>0.10211032950758978</v>
      </c>
      <c r="T52" s="17">
        <f>+T41/T19</f>
        <v>1.4353427802406586E-2</v>
      </c>
      <c r="U52" s="17">
        <f>+U41/U19</f>
        <v>2.9355129155758667E-2</v>
      </c>
    </row>
    <row r="53" spans="3:21" x14ac:dyDescent="0.25"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3:21" x14ac:dyDescent="0.25"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3:21" x14ac:dyDescent="0.25">
      <c r="C55" s="166" t="s">
        <v>19</v>
      </c>
      <c r="D55" s="167"/>
      <c r="E55" s="167"/>
      <c r="F55" s="167"/>
      <c r="G55" s="167"/>
      <c r="H55" s="26">
        <f>+(D93+F93+H93+J93)/(+D71+F71+H71+J71)</f>
        <v>7.3836001123279982E-2</v>
      </c>
      <c r="I55" s="162"/>
      <c r="J55" s="401" t="s">
        <v>30</v>
      </c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3"/>
    </row>
    <row r="56" spans="3:21" x14ac:dyDescent="0.25">
      <c r="C56" s="168" t="s">
        <v>20</v>
      </c>
      <c r="D56" s="169"/>
      <c r="E56" s="169"/>
      <c r="F56" s="169"/>
      <c r="G56" s="169"/>
      <c r="H56" s="27">
        <f>+((D93+H93)+2*(F93+J93))/((D71+H71)+2*(F71+J71))</f>
        <v>9.942563304587744E-2</v>
      </c>
      <c r="I56" s="162"/>
      <c r="J56" s="404"/>
      <c r="K56" s="405"/>
      <c r="L56" s="405"/>
      <c r="M56" s="405"/>
      <c r="N56" s="405"/>
      <c r="O56" s="405"/>
      <c r="P56" s="405"/>
      <c r="Q56" s="405"/>
      <c r="R56" s="405"/>
      <c r="S56" s="405"/>
      <c r="T56" s="405"/>
      <c r="U56" s="406"/>
    </row>
    <row r="57" spans="3:21" x14ac:dyDescent="0.25">
      <c r="C57" s="170" t="s">
        <v>21</v>
      </c>
      <c r="D57" s="171"/>
      <c r="E57" s="171"/>
      <c r="F57" s="171"/>
      <c r="G57" s="171"/>
      <c r="H57" s="28">
        <f>+(E93+G93+I93+K93+M93+O93+Q93+S93)/(+E71+G71+I71+K71+M71+O71+Q71+S71)</f>
        <v>-0.21491962622673699</v>
      </c>
      <c r="I57" s="162"/>
      <c r="J57" s="404"/>
      <c r="K57" s="405"/>
      <c r="L57" s="405"/>
      <c r="M57" s="405"/>
      <c r="N57" s="405"/>
      <c r="O57" s="405"/>
      <c r="P57" s="405"/>
      <c r="Q57" s="405"/>
      <c r="R57" s="405"/>
      <c r="S57" s="405"/>
      <c r="T57" s="405"/>
      <c r="U57" s="406"/>
    </row>
    <row r="58" spans="3:21" x14ac:dyDescent="0.25">
      <c r="C58" s="168" t="s">
        <v>18</v>
      </c>
      <c r="D58" s="169"/>
      <c r="E58" s="169"/>
      <c r="F58" s="169"/>
      <c r="G58" s="169"/>
      <c r="H58" s="27">
        <f>+(L93+M93+N93+O93)/+(L71+M71+N71+O71)</f>
        <v>-6.6949116993162458E-2</v>
      </c>
      <c r="I58" s="162"/>
      <c r="J58" s="401" t="s">
        <v>80</v>
      </c>
      <c r="K58" s="402"/>
      <c r="L58" s="402"/>
      <c r="M58" s="402"/>
      <c r="N58" s="402"/>
      <c r="O58" s="402"/>
      <c r="P58" s="402"/>
      <c r="Q58" s="402"/>
      <c r="R58" s="402"/>
      <c r="S58" s="402"/>
      <c r="T58" s="402"/>
      <c r="U58" s="403"/>
    </row>
    <row r="59" spans="3:21" x14ac:dyDescent="0.25">
      <c r="C59" s="168" t="s">
        <v>23</v>
      </c>
      <c r="D59" s="29"/>
      <c r="E59" s="29"/>
      <c r="F59" s="29"/>
      <c r="G59" s="29"/>
      <c r="H59" s="27">
        <f>+(P93+Q93+R93+S93)/(P71+Q71+R71+S71)</f>
        <v>-0.36444784493751592</v>
      </c>
      <c r="I59" s="162"/>
      <c r="J59" s="404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06"/>
    </row>
    <row r="60" spans="3:21" x14ac:dyDescent="0.25">
      <c r="C60" s="172" t="s">
        <v>22</v>
      </c>
      <c r="D60" s="173"/>
      <c r="E60" s="173"/>
      <c r="F60" s="173"/>
      <c r="G60" s="173"/>
      <c r="H60" s="30">
        <f>+U93/U71</f>
        <v>-1.2853827385793347E-3</v>
      </c>
      <c r="I60" s="162"/>
      <c r="J60" s="407"/>
      <c r="K60" s="408"/>
      <c r="L60" s="408"/>
      <c r="M60" s="408"/>
      <c r="N60" s="408"/>
      <c r="O60" s="408"/>
      <c r="P60" s="408"/>
      <c r="Q60" s="408"/>
      <c r="R60" s="408"/>
      <c r="S60" s="408"/>
      <c r="T60" s="408"/>
      <c r="U60" s="409"/>
    </row>
    <row r="61" spans="3:21" ht="13.8" thickBot="1" x14ac:dyDescent="0.3"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</row>
    <row r="62" spans="3:21" ht="13.8" thickBot="1" x14ac:dyDescent="0.3">
      <c r="C62" s="31">
        <v>2020</v>
      </c>
      <c r="D62" s="387" t="s">
        <v>32</v>
      </c>
      <c r="E62" s="388"/>
      <c r="F62" s="388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9"/>
    </row>
    <row r="63" spans="3:21" ht="13.8" thickBot="1" x14ac:dyDescent="0.3">
      <c r="C63" s="390" t="s">
        <v>12</v>
      </c>
      <c r="D63" s="392" t="s">
        <v>0</v>
      </c>
      <c r="E63" s="393"/>
      <c r="F63" s="393"/>
      <c r="G63" s="394"/>
      <c r="H63" s="395" t="s">
        <v>1</v>
      </c>
      <c r="I63" s="396"/>
      <c r="J63" s="396"/>
      <c r="K63" s="397"/>
      <c r="L63" s="395" t="s">
        <v>2</v>
      </c>
      <c r="M63" s="396"/>
      <c r="N63" s="396"/>
      <c r="O63" s="397"/>
      <c r="P63" s="395" t="s">
        <v>3</v>
      </c>
      <c r="Q63" s="396"/>
      <c r="R63" s="396"/>
      <c r="S63" s="397"/>
      <c r="T63" s="398" t="s">
        <v>4</v>
      </c>
      <c r="U63" s="398" t="s">
        <v>5</v>
      </c>
    </row>
    <row r="64" spans="3:21" ht="13.8" thickBot="1" x14ac:dyDescent="0.3">
      <c r="C64" s="390"/>
      <c r="D64" s="385" t="s">
        <v>6</v>
      </c>
      <c r="E64" s="386"/>
      <c r="F64" s="385" t="s">
        <v>7</v>
      </c>
      <c r="G64" s="386"/>
      <c r="H64" s="385" t="s">
        <v>6</v>
      </c>
      <c r="I64" s="386"/>
      <c r="J64" s="385" t="s">
        <v>7</v>
      </c>
      <c r="K64" s="386"/>
      <c r="L64" s="385" t="s">
        <v>6</v>
      </c>
      <c r="M64" s="386"/>
      <c r="N64" s="385" t="s">
        <v>7</v>
      </c>
      <c r="O64" s="386"/>
      <c r="P64" s="385" t="s">
        <v>6</v>
      </c>
      <c r="Q64" s="386"/>
      <c r="R64" s="385" t="s">
        <v>7</v>
      </c>
      <c r="S64" s="386"/>
      <c r="T64" s="399"/>
      <c r="U64" s="399"/>
    </row>
    <row r="65" spans="3:23" ht="13.8" thickBot="1" x14ac:dyDescent="0.3">
      <c r="C65" s="391"/>
      <c r="D65" s="32" t="s">
        <v>8</v>
      </c>
      <c r="E65" s="32" t="s">
        <v>9</v>
      </c>
      <c r="F65" s="32" t="s">
        <v>8</v>
      </c>
      <c r="G65" s="33" t="s">
        <v>9</v>
      </c>
      <c r="H65" s="32" t="s">
        <v>8</v>
      </c>
      <c r="I65" s="32" t="s">
        <v>9</v>
      </c>
      <c r="J65" s="32" t="s">
        <v>8</v>
      </c>
      <c r="K65" s="32" t="s">
        <v>9</v>
      </c>
      <c r="L65" s="32" t="s">
        <v>8</v>
      </c>
      <c r="M65" s="32" t="s">
        <v>9</v>
      </c>
      <c r="N65" s="32" t="s">
        <v>8</v>
      </c>
      <c r="O65" s="32" t="s">
        <v>9</v>
      </c>
      <c r="P65" s="32" t="s">
        <v>8</v>
      </c>
      <c r="Q65" s="32" t="s">
        <v>9</v>
      </c>
      <c r="R65" s="32" t="s">
        <v>8</v>
      </c>
      <c r="S65" s="32" t="s">
        <v>9</v>
      </c>
      <c r="T65" s="400"/>
      <c r="U65" s="400"/>
    </row>
    <row r="66" spans="3:23" x14ac:dyDescent="0.25">
      <c r="C66" s="34" t="s">
        <v>13</v>
      </c>
      <c r="D66" s="159">
        <v>4807</v>
      </c>
      <c r="E66" s="159">
        <v>11857</v>
      </c>
      <c r="F66" s="159">
        <v>13736</v>
      </c>
      <c r="G66" s="159">
        <v>4148</v>
      </c>
      <c r="H66" s="159">
        <v>14247</v>
      </c>
      <c r="I66" s="159">
        <v>2285</v>
      </c>
      <c r="J66" s="159">
        <v>10239</v>
      </c>
      <c r="K66" s="159">
        <v>15295</v>
      </c>
      <c r="L66" s="159">
        <v>8741</v>
      </c>
      <c r="M66" s="159">
        <v>0</v>
      </c>
      <c r="N66" s="159">
        <v>10014</v>
      </c>
      <c r="O66" s="159">
        <v>0</v>
      </c>
      <c r="P66" s="159">
        <v>0</v>
      </c>
      <c r="Q66" s="159">
        <v>0</v>
      </c>
      <c r="R66" s="159">
        <v>27</v>
      </c>
      <c r="S66" s="159">
        <v>0</v>
      </c>
      <c r="T66" s="159">
        <f>SUM(D66:S66)</f>
        <v>95396</v>
      </c>
      <c r="U66" s="159">
        <f>D66+E66+H66+I66+L66+M66+P66+Q66+(2*(F66+G66+J66+K66+N66+O66+R66+S66))</f>
        <v>148855</v>
      </c>
    </row>
    <row r="67" spans="3:23" x14ac:dyDescent="0.25">
      <c r="C67" s="35" t="s">
        <v>14</v>
      </c>
      <c r="D67" s="160">
        <v>41920</v>
      </c>
      <c r="E67" s="160">
        <v>838</v>
      </c>
      <c r="F67" s="160">
        <v>81348</v>
      </c>
      <c r="G67" s="160">
        <v>24611</v>
      </c>
      <c r="H67" s="160">
        <v>24314</v>
      </c>
      <c r="I67" s="160">
        <v>11577</v>
      </c>
      <c r="J67" s="160">
        <v>70956</v>
      </c>
      <c r="K67" s="160">
        <v>31884</v>
      </c>
      <c r="L67" s="160">
        <v>2755</v>
      </c>
      <c r="M67" s="160">
        <v>1104</v>
      </c>
      <c r="N67" s="160">
        <v>5364</v>
      </c>
      <c r="O67" s="160">
        <v>968</v>
      </c>
      <c r="P67" s="160">
        <v>883</v>
      </c>
      <c r="Q67" s="160">
        <v>3832</v>
      </c>
      <c r="R67" s="160">
        <v>1708</v>
      </c>
      <c r="S67" s="160">
        <v>9603</v>
      </c>
      <c r="T67" s="160">
        <f t="shared" ref="T67:T70" si="14">SUM(D67:S67)</f>
        <v>313665</v>
      </c>
      <c r="U67" s="160">
        <f t="shared" ref="U67:U71" si="15">D67+E67+H67+I67+L67+M67+P67+Q67+(2*(F67+G67+J67+K67+N67+O67+R67+S67))</f>
        <v>540107</v>
      </c>
    </row>
    <row r="68" spans="3:23" x14ac:dyDescent="0.25">
      <c r="C68" s="35" t="s">
        <v>15</v>
      </c>
      <c r="D68" s="160">
        <v>4309</v>
      </c>
      <c r="E68" s="160">
        <v>4821</v>
      </c>
      <c r="F68" s="160">
        <v>7606</v>
      </c>
      <c r="G68" s="160">
        <v>48183</v>
      </c>
      <c r="H68" s="160">
        <v>10456</v>
      </c>
      <c r="I68" s="160">
        <v>404</v>
      </c>
      <c r="J68" s="160">
        <v>70656</v>
      </c>
      <c r="K68" s="160">
        <v>857</v>
      </c>
      <c r="L68" s="160">
        <v>65</v>
      </c>
      <c r="M68" s="160">
        <v>1780</v>
      </c>
      <c r="N68" s="160">
        <v>237</v>
      </c>
      <c r="O68" s="160">
        <v>16650</v>
      </c>
      <c r="P68" s="160">
        <v>86</v>
      </c>
      <c r="Q68" s="160">
        <v>140</v>
      </c>
      <c r="R68" s="160">
        <v>149</v>
      </c>
      <c r="S68" s="160">
        <v>392</v>
      </c>
      <c r="T68" s="160">
        <f t="shared" si="14"/>
        <v>166791</v>
      </c>
      <c r="U68" s="160">
        <f t="shared" si="15"/>
        <v>311521</v>
      </c>
    </row>
    <row r="69" spans="3:23" x14ac:dyDescent="0.25">
      <c r="C69" s="35" t="s">
        <v>16</v>
      </c>
      <c r="D69" s="160">
        <v>0</v>
      </c>
      <c r="E69" s="160">
        <v>0</v>
      </c>
      <c r="F69" s="160">
        <v>0</v>
      </c>
      <c r="G69" s="160">
        <v>0</v>
      </c>
      <c r="H69" s="160">
        <v>0</v>
      </c>
      <c r="I69" s="160">
        <v>0</v>
      </c>
      <c r="J69" s="160">
        <v>0</v>
      </c>
      <c r="K69" s="160">
        <v>0</v>
      </c>
      <c r="L69" s="160">
        <v>0</v>
      </c>
      <c r="M69" s="160">
        <v>0</v>
      </c>
      <c r="N69" s="160">
        <v>0</v>
      </c>
      <c r="O69" s="160">
        <v>0</v>
      </c>
      <c r="P69" s="160">
        <v>85</v>
      </c>
      <c r="Q69" s="160">
        <v>71</v>
      </c>
      <c r="R69" s="160">
        <v>384</v>
      </c>
      <c r="S69" s="160">
        <v>84</v>
      </c>
      <c r="T69" s="160">
        <f t="shared" si="14"/>
        <v>624</v>
      </c>
      <c r="U69" s="160">
        <f t="shared" si="15"/>
        <v>1092</v>
      </c>
    </row>
    <row r="70" spans="3:23" ht="13.8" thickBot="1" x14ac:dyDescent="0.3">
      <c r="C70" s="35" t="s">
        <v>17</v>
      </c>
      <c r="D70" s="160">
        <v>305</v>
      </c>
      <c r="E70" s="160">
        <v>0</v>
      </c>
      <c r="F70" s="160">
        <v>499</v>
      </c>
      <c r="G70" s="160">
        <v>12</v>
      </c>
      <c r="H70" s="160">
        <v>38</v>
      </c>
      <c r="I70" s="160">
        <v>0</v>
      </c>
      <c r="J70" s="160">
        <v>664</v>
      </c>
      <c r="K70" s="160">
        <v>0</v>
      </c>
      <c r="L70" s="160">
        <v>0</v>
      </c>
      <c r="M70" s="160">
        <v>0</v>
      </c>
      <c r="N70" s="160">
        <v>0</v>
      </c>
      <c r="O70" s="160">
        <v>0</v>
      </c>
      <c r="P70" s="160">
        <v>272</v>
      </c>
      <c r="Q70" s="160">
        <v>58</v>
      </c>
      <c r="R70" s="160">
        <v>1618</v>
      </c>
      <c r="S70" s="160">
        <v>213</v>
      </c>
      <c r="T70" s="160">
        <f t="shared" si="14"/>
        <v>3679</v>
      </c>
      <c r="U70" s="160">
        <f t="shared" si="15"/>
        <v>6685</v>
      </c>
    </row>
    <row r="71" spans="3:23" ht="13.8" thickBot="1" x14ac:dyDescent="0.3">
      <c r="C71" s="36" t="s">
        <v>10</v>
      </c>
      <c r="D71" s="37">
        <f>SUM(D66:D70)</f>
        <v>51341</v>
      </c>
      <c r="E71" s="37">
        <f t="shared" ref="E71:S71" si="16">SUM(E66:E70)</f>
        <v>17516</v>
      </c>
      <c r="F71" s="37">
        <f t="shared" si="16"/>
        <v>103189</v>
      </c>
      <c r="G71" s="37">
        <f t="shared" si="16"/>
        <v>76954</v>
      </c>
      <c r="H71" s="37">
        <f t="shared" si="16"/>
        <v>49055</v>
      </c>
      <c r="I71" s="37">
        <f t="shared" si="16"/>
        <v>14266</v>
      </c>
      <c r="J71" s="37">
        <f t="shared" si="16"/>
        <v>152515</v>
      </c>
      <c r="K71" s="37">
        <f t="shared" si="16"/>
        <v>48036</v>
      </c>
      <c r="L71" s="37">
        <f t="shared" si="16"/>
        <v>11561</v>
      </c>
      <c r="M71" s="37">
        <f t="shared" si="16"/>
        <v>2884</v>
      </c>
      <c r="N71" s="37">
        <f t="shared" si="16"/>
        <v>15615</v>
      </c>
      <c r="O71" s="37">
        <f t="shared" si="16"/>
        <v>17618</v>
      </c>
      <c r="P71" s="37">
        <f t="shared" si="16"/>
        <v>1326</v>
      </c>
      <c r="Q71" s="37">
        <f t="shared" si="16"/>
        <v>4101</v>
      </c>
      <c r="R71" s="37">
        <f t="shared" si="16"/>
        <v>3886</v>
      </c>
      <c r="S71" s="37">
        <f t="shared" si="16"/>
        <v>10292</v>
      </c>
      <c r="T71" s="37">
        <f>SUM(D71:S71)</f>
        <v>580155</v>
      </c>
      <c r="U71" s="37">
        <f t="shared" si="15"/>
        <v>1008260</v>
      </c>
    </row>
    <row r="72" spans="3:23" ht="13.8" thickBot="1" x14ac:dyDescent="0.3"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</row>
    <row r="73" spans="3:23" ht="13.8" thickBot="1" x14ac:dyDescent="0.3">
      <c r="C73" s="31">
        <v>2021</v>
      </c>
      <c r="D73" s="387" t="s">
        <v>50</v>
      </c>
      <c r="E73" s="388"/>
      <c r="F73" s="388"/>
      <c r="G73" s="388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9"/>
    </row>
    <row r="74" spans="3:23" ht="13.8" thickBot="1" x14ac:dyDescent="0.3">
      <c r="C74" s="390" t="s">
        <v>12</v>
      </c>
      <c r="D74" s="392" t="s">
        <v>0</v>
      </c>
      <c r="E74" s="393"/>
      <c r="F74" s="393"/>
      <c r="G74" s="394"/>
      <c r="H74" s="395" t="s">
        <v>1</v>
      </c>
      <c r="I74" s="396"/>
      <c r="J74" s="396"/>
      <c r="K74" s="397"/>
      <c r="L74" s="395" t="s">
        <v>2</v>
      </c>
      <c r="M74" s="396"/>
      <c r="N74" s="396"/>
      <c r="O74" s="397"/>
      <c r="P74" s="395" t="s">
        <v>3</v>
      </c>
      <c r="Q74" s="396"/>
      <c r="R74" s="396"/>
      <c r="S74" s="397"/>
      <c r="T74" s="398" t="s">
        <v>4</v>
      </c>
      <c r="U74" s="398" t="s">
        <v>5</v>
      </c>
    </row>
    <row r="75" spans="3:23" ht="13.8" thickBot="1" x14ac:dyDescent="0.3">
      <c r="C75" s="390"/>
      <c r="D75" s="385" t="s">
        <v>6</v>
      </c>
      <c r="E75" s="386"/>
      <c r="F75" s="385" t="s">
        <v>7</v>
      </c>
      <c r="G75" s="386"/>
      <c r="H75" s="385" t="s">
        <v>6</v>
      </c>
      <c r="I75" s="386"/>
      <c r="J75" s="385" t="s">
        <v>7</v>
      </c>
      <c r="K75" s="386"/>
      <c r="L75" s="385" t="s">
        <v>6</v>
      </c>
      <c r="M75" s="386"/>
      <c r="N75" s="385" t="s">
        <v>7</v>
      </c>
      <c r="O75" s="386"/>
      <c r="P75" s="385" t="s">
        <v>6</v>
      </c>
      <c r="Q75" s="386"/>
      <c r="R75" s="385" t="s">
        <v>7</v>
      </c>
      <c r="S75" s="386"/>
      <c r="T75" s="399"/>
      <c r="U75" s="399"/>
      <c r="W75" s="147">
        <v>1</v>
      </c>
    </row>
    <row r="76" spans="3:23" ht="13.8" thickBot="1" x14ac:dyDescent="0.3">
      <c r="C76" s="391"/>
      <c r="D76" s="32" t="s">
        <v>8</v>
      </c>
      <c r="E76" s="32" t="s">
        <v>9</v>
      </c>
      <c r="F76" s="32" t="s">
        <v>8</v>
      </c>
      <c r="G76" s="33" t="s">
        <v>9</v>
      </c>
      <c r="H76" s="32" t="s">
        <v>8</v>
      </c>
      <c r="I76" s="32" t="s">
        <v>9</v>
      </c>
      <c r="J76" s="32" t="s">
        <v>8</v>
      </c>
      <c r="K76" s="32" t="s">
        <v>9</v>
      </c>
      <c r="L76" s="32" t="s">
        <v>8</v>
      </c>
      <c r="M76" s="32" t="s">
        <v>9</v>
      </c>
      <c r="N76" s="32" t="s">
        <v>8</v>
      </c>
      <c r="O76" s="32" t="s">
        <v>9</v>
      </c>
      <c r="P76" s="32" t="s">
        <v>8</v>
      </c>
      <c r="Q76" s="32" t="s">
        <v>9</v>
      </c>
      <c r="R76" s="32" t="s">
        <v>8</v>
      </c>
      <c r="S76" s="32" t="s">
        <v>9</v>
      </c>
      <c r="T76" s="400"/>
      <c r="U76" s="400"/>
    </row>
    <row r="77" spans="3:23" x14ac:dyDescent="0.25">
      <c r="C77" s="34" t="s">
        <v>13</v>
      </c>
      <c r="D77" s="159">
        <v>3215</v>
      </c>
      <c r="E77" s="159">
        <v>8098</v>
      </c>
      <c r="F77" s="159">
        <v>15383</v>
      </c>
      <c r="G77" s="159">
        <v>5854</v>
      </c>
      <c r="H77" s="159">
        <v>10106</v>
      </c>
      <c r="I77" s="159">
        <v>702</v>
      </c>
      <c r="J77" s="159">
        <v>10960</v>
      </c>
      <c r="K77" s="159">
        <v>14421</v>
      </c>
      <c r="L77" s="159">
        <v>8324</v>
      </c>
      <c r="M77" s="159">
        <v>0</v>
      </c>
      <c r="N77" s="159">
        <v>15439</v>
      </c>
      <c r="O77" s="159">
        <v>0</v>
      </c>
      <c r="P77" s="159">
        <v>34</v>
      </c>
      <c r="Q77" s="159">
        <v>0</v>
      </c>
      <c r="R77" s="159">
        <v>29</v>
      </c>
      <c r="S77" s="159">
        <v>0</v>
      </c>
      <c r="T77" s="159">
        <f>SUM(D77:S77)</f>
        <v>92565</v>
      </c>
      <c r="U77" s="159">
        <f>D77+E77+H77+I77+L77+M77+P77+Q77+(2*(F77+G77+J77+K77+N77+O77+R77+S77))</f>
        <v>154651</v>
      </c>
    </row>
    <row r="78" spans="3:23" x14ac:dyDescent="0.25">
      <c r="C78" s="35" t="s">
        <v>14</v>
      </c>
      <c r="D78" s="160">
        <v>41403</v>
      </c>
      <c r="E78" s="160">
        <v>111</v>
      </c>
      <c r="F78" s="160">
        <v>115025</v>
      </c>
      <c r="G78" s="160">
        <v>16202</v>
      </c>
      <c r="H78" s="160">
        <v>24922</v>
      </c>
      <c r="I78" s="160">
        <v>14267</v>
      </c>
      <c r="J78" s="160">
        <v>81900</v>
      </c>
      <c r="K78" s="160">
        <v>39624</v>
      </c>
      <c r="L78" s="160">
        <v>2909</v>
      </c>
      <c r="M78" s="160">
        <v>0</v>
      </c>
      <c r="N78" s="160">
        <v>5856</v>
      </c>
      <c r="O78" s="160">
        <v>168</v>
      </c>
      <c r="P78" s="160">
        <v>480</v>
      </c>
      <c r="Q78" s="160">
        <v>1426</v>
      </c>
      <c r="R78" s="160">
        <v>1862</v>
      </c>
      <c r="S78" s="160">
        <v>5523</v>
      </c>
      <c r="T78" s="160">
        <f t="shared" ref="T78:T81" si="17">SUM(D78:S78)</f>
        <v>351678</v>
      </c>
      <c r="U78" s="160">
        <f t="shared" ref="U78:U82" si="18">D78+E78+H78+I78+L78+M78+P78+Q78+(2*(F78+G78+J78+K78+N78+O78+R78+S78))</f>
        <v>617838</v>
      </c>
    </row>
    <row r="79" spans="3:23" x14ac:dyDescent="0.25">
      <c r="C79" s="35" t="s">
        <v>15</v>
      </c>
      <c r="D79" s="160">
        <v>3833</v>
      </c>
      <c r="E79" s="160">
        <v>2018</v>
      </c>
      <c r="F79" s="160">
        <v>7621</v>
      </c>
      <c r="G79" s="160">
        <v>26059</v>
      </c>
      <c r="H79" s="160">
        <v>8452</v>
      </c>
      <c r="I79" s="160">
        <v>599</v>
      </c>
      <c r="J79" s="160">
        <v>58643</v>
      </c>
      <c r="K79" s="160">
        <v>2460</v>
      </c>
      <c r="L79" s="160">
        <v>95</v>
      </c>
      <c r="M79" s="160">
        <v>698</v>
      </c>
      <c r="N79" s="160">
        <v>174</v>
      </c>
      <c r="O79" s="160">
        <v>10823</v>
      </c>
      <c r="P79" s="160">
        <v>125</v>
      </c>
      <c r="Q79" s="160">
        <v>204</v>
      </c>
      <c r="R79" s="160">
        <v>182</v>
      </c>
      <c r="S79" s="160">
        <v>1061</v>
      </c>
      <c r="T79" s="160">
        <f t="shared" si="17"/>
        <v>123047</v>
      </c>
      <c r="U79" s="160">
        <f t="shared" si="18"/>
        <v>230070</v>
      </c>
    </row>
    <row r="80" spans="3:23" x14ac:dyDescent="0.25">
      <c r="C80" s="35" t="s">
        <v>16</v>
      </c>
      <c r="D80" s="160">
        <v>0</v>
      </c>
      <c r="E80" s="160">
        <v>0</v>
      </c>
      <c r="F80" s="160">
        <v>0</v>
      </c>
      <c r="G80" s="160">
        <v>0</v>
      </c>
      <c r="H80" s="160">
        <v>0</v>
      </c>
      <c r="I80" s="160">
        <v>0</v>
      </c>
      <c r="J80" s="160">
        <v>0</v>
      </c>
      <c r="K80" s="160">
        <v>0</v>
      </c>
      <c r="L80" s="160">
        <v>0</v>
      </c>
      <c r="M80" s="160">
        <v>0</v>
      </c>
      <c r="N80" s="160">
        <v>0</v>
      </c>
      <c r="O80" s="160">
        <v>0</v>
      </c>
      <c r="P80" s="160">
        <v>0</v>
      </c>
      <c r="Q80" s="160">
        <v>0</v>
      </c>
      <c r="R80" s="160">
        <v>0</v>
      </c>
      <c r="S80" s="160">
        <v>0</v>
      </c>
      <c r="T80" s="160">
        <f t="shared" si="17"/>
        <v>0</v>
      </c>
      <c r="U80" s="160">
        <f t="shared" si="18"/>
        <v>0</v>
      </c>
    </row>
    <row r="81" spans="3:21" ht="13.8" thickBot="1" x14ac:dyDescent="0.3">
      <c r="C81" s="35" t="s">
        <v>17</v>
      </c>
      <c r="D81" s="161">
        <v>218</v>
      </c>
      <c r="E81" s="161">
        <v>0</v>
      </c>
      <c r="F81" s="161">
        <v>374</v>
      </c>
      <c r="G81" s="161">
        <v>7</v>
      </c>
      <c r="H81" s="161">
        <v>4</v>
      </c>
      <c r="I81" s="161">
        <v>0</v>
      </c>
      <c r="J81" s="161">
        <v>334</v>
      </c>
      <c r="K81" s="161">
        <v>0</v>
      </c>
      <c r="L81" s="161">
        <v>0</v>
      </c>
      <c r="M81" s="161">
        <v>0</v>
      </c>
      <c r="N81" s="161">
        <v>0</v>
      </c>
      <c r="O81" s="161">
        <v>0</v>
      </c>
      <c r="P81" s="161">
        <v>306</v>
      </c>
      <c r="Q81" s="161">
        <v>9</v>
      </c>
      <c r="R81" s="161">
        <v>1079</v>
      </c>
      <c r="S81" s="161">
        <v>140</v>
      </c>
      <c r="T81" s="160">
        <f t="shared" si="17"/>
        <v>2471</v>
      </c>
      <c r="U81" s="160">
        <f t="shared" si="18"/>
        <v>4405</v>
      </c>
    </row>
    <row r="82" spans="3:21" ht="13.8" thickBot="1" x14ac:dyDescent="0.3">
      <c r="C82" s="36" t="s">
        <v>10</v>
      </c>
      <c r="D82" s="37">
        <f>SUM(D77:D81)</f>
        <v>48669</v>
      </c>
      <c r="E82" s="37">
        <f t="shared" ref="E82:S82" si="19">SUM(E77:E81)</f>
        <v>10227</v>
      </c>
      <c r="F82" s="37">
        <f t="shared" si="19"/>
        <v>138403</v>
      </c>
      <c r="G82" s="37">
        <f t="shared" si="19"/>
        <v>48122</v>
      </c>
      <c r="H82" s="37">
        <f t="shared" si="19"/>
        <v>43484</v>
      </c>
      <c r="I82" s="37">
        <f t="shared" si="19"/>
        <v>15568</v>
      </c>
      <c r="J82" s="37">
        <f t="shared" si="19"/>
        <v>151837</v>
      </c>
      <c r="K82" s="37">
        <f t="shared" si="19"/>
        <v>56505</v>
      </c>
      <c r="L82" s="37">
        <f t="shared" si="19"/>
        <v>11328</v>
      </c>
      <c r="M82" s="37">
        <f t="shared" si="19"/>
        <v>698</v>
      </c>
      <c r="N82" s="37">
        <f t="shared" si="19"/>
        <v>21469</v>
      </c>
      <c r="O82" s="37">
        <f t="shared" si="19"/>
        <v>10991</v>
      </c>
      <c r="P82" s="37">
        <f t="shared" si="19"/>
        <v>945</v>
      </c>
      <c r="Q82" s="37">
        <f t="shared" si="19"/>
        <v>1639</v>
      </c>
      <c r="R82" s="37">
        <f t="shared" si="19"/>
        <v>3152</v>
      </c>
      <c r="S82" s="37">
        <f t="shared" si="19"/>
        <v>6724</v>
      </c>
      <c r="T82" s="37">
        <f>SUM(D82:S82)</f>
        <v>569761</v>
      </c>
      <c r="U82" s="37">
        <f t="shared" si="18"/>
        <v>1006964</v>
      </c>
    </row>
    <row r="83" spans="3:21" ht="13.8" thickBot="1" x14ac:dyDescent="0.3"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</row>
    <row r="84" spans="3:21" ht="13.8" thickBot="1" x14ac:dyDescent="0.3">
      <c r="C84" s="387" t="s">
        <v>83</v>
      </c>
      <c r="D84" s="388"/>
      <c r="E84" s="388"/>
      <c r="F84" s="388"/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9"/>
    </row>
    <row r="85" spans="3:21" ht="13.8" thickBot="1" x14ac:dyDescent="0.3">
      <c r="C85" s="390" t="s">
        <v>12</v>
      </c>
      <c r="D85" s="392" t="s">
        <v>0</v>
      </c>
      <c r="E85" s="393"/>
      <c r="F85" s="393"/>
      <c r="G85" s="394"/>
      <c r="H85" s="395" t="s">
        <v>1</v>
      </c>
      <c r="I85" s="396"/>
      <c r="J85" s="396"/>
      <c r="K85" s="397"/>
      <c r="L85" s="395" t="s">
        <v>2</v>
      </c>
      <c r="M85" s="396"/>
      <c r="N85" s="396"/>
      <c r="O85" s="397"/>
      <c r="P85" s="395" t="s">
        <v>3</v>
      </c>
      <c r="Q85" s="396"/>
      <c r="R85" s="396"/>
      <c r="S85" s="397"/>
      <c r="T85" s="398" t="s">
        <v>4</v>
      </c>
      <c r="U85" s="398" t="s">
        <v>5</v>
      </c>
    </row>
    <row r="86" spans="3:21" ht="13.8" thickBot="1" x14ac:dyDescent="0.3">
      <c r="C86" s="390"/>
      <c r="D86" s="385" t="s">
        <v>6</v>
      </c>
      <c r="E86" s="386"/>
      <c r="F86" s="385" t="s">
        <v>7</v>
      </c>
      <c r="G86" s="386"/>
      <c r="H86" s="385" t="s">
        <v>6</v>
      </c>
      <c r="I86" s="386"/>
      <c r="J86" s="385" t="s">
        <v>7</v>
      </c>
      <c r="K86" s="386"/>
      <c r="L86" s="385" t="s">
        <v>6</v>
      </c>
      <c r="M86" s="386"/>
      <c r="N86" s="385" t="s">
        <v>7</v>
      </c>
      <c r="O86" s="386"/>
      <c r="P86" s="385" t="s">
        <v>6</v>
      </c>
      <c r="Q86" s="386"/>
      <c r="R86" s="385" t="s">
        <v>7</v>
      </c>
      <c r="S86" s="386"/>
      <c r="T86" s="399"/>
      <c r="U86" s="399"/>
    </row>
    <row r="87" spans="3:21" ht="13.8" thickBot="1" x14ac:dyDescent="0.3">
      <c r="C87" s="391"/>
      <c r="D87" s="32" t="s">
        <v>8</v>
      </c>
      <c r="E87" s="32" t="s">
        <v>9</v>
      </c>
      <c r="F87" s="32" t="s">
        <v>8</v>
      </c>
      <c r="G87" s="33" t="s">
        <v>9</v>
      </c>
      <c r="H87" s="32" t="s">
        <v>8</v>
      </c>
      <c r="I87" s="32" t="s">
        <v>9</v>
      </c>
      <c r="J87" s="32" t="s">
        <v>8</v>
      </c>
      <c r="K87" s="32" t="s">
        <v>9</v>
      </c>
      <c r="L87" s="32" t="s">
        <v>8</v>
      </c>
      <c r="M87" s="32" t="s">
        <v>9</v>
      </c>
      <c r="N87" s="32" t="s">
        <v>8</v>
      </c>
      <c r="O87" s="32" t="s">
        <v>9</v>
      </c>
      <c r="P87" s="32" t="s">
        <v>8</v>
      </c>
      <c r="Q87" s="32" t="s">
        <v>9</v>
      </c>
      <c r="R87" s="32" t="s">
        <v>8</v>
      </c>
      <c r="S87" s="32" t="s">
        <v>9</v>
      </c>
      <c r="T87" s="400"/>
      <c r="U87" s="400"/>
    </row>
    <row r="88" spans="3:21" x14ac:dyDescent="0.25">
      <c r="C88" s="34" t="s">
        <v>13</v>
      </c>
      <c r="D88" s="159">
        <f>D77-D66</f>
        <v>-1592</v>
      </c>
      <c r="E88" s="159">
        <f t="shared" ref="E88:S88" si="20">E77-E66</f>
        <v>-3759</v>
      </c>
      <c r="F88" s="159">
        <f t="shared" si="20"/>
        <v>1647</v>
      </c>
      <c r="G88" s="159">
        <f t="shared" si="20"/>
        <v>1706</v>
      </c>
      <c r="H88" s="159">
        <f t="shared" si="20"/>
        <v>-4141</v>
      </c>
      <c r="I88" s="159">
        <f t="shared" si="20"/>
        <v>-1583</v>
      </c>
      <c r="J88" s="159">
        <f t="shared" si="20"/>
        <v>721</v>
      </c>
      <c r="K88" s="159">
        <f t="shared" si="20"/>
        <v>-874</v>
      </c>
      <c r="L88" s="159">
        <f t="shared" si="20"/>
        <v>-417</v>
      </c>
      <c r="M88" s="159">
        <f t="shared" si="20"/>
        <v>0</v>
      </c>
      <c r="N88" s="159">
        <f t="shared" si="20"/>
        <v>5425</v>
      </c>
      <c r="O88" s="159">
        <f t="shared" si="20"/>
        <v>0</v>
      </c>
      <c r="P88" s="159">
        <f t="shared" si="20"/>
        <v>34</v>
      </c>
      <c r="Q88" s="159">
        <f t="shared" si="20"/>
        <v>0</v>
      </c>
      <c r="R88" s="159">
        <f t="shared" si="20"/>
        <v>2</v>
      </c>
      <c r="S88" s="159">
        <f t="shared" si="20"/>
        <v>0</v>
      </c>
      <c r="T88" s="159">
        <f>SUM(D88:S88)</f>
        <v>-2831</v>
      </c>
      <c r="U88" s="159">
        <f>D88+E88+H88+I88+L88+M88+P88+Q88+(2*(F88+G88+J88+K88+N88+O88+R88+S88))</f>
        <v>5796</v>
      </c>
    </row>
    <row r="89" spans="3:21" x14ac:dyDescent="0.25">
      <c r="C89" s="35" t="s">
        <v>14</v>
      </c>
      <c r="D89" s="160">
        <f t="shared" ref="D89:S93" si="21">D78-D67</f>
        <v>-517</v>
      </c>
      <c r="E89" s="160">
        <f t="shared" si="21"/>
        <v>-727</v>
      </c>
      <c r="F89" s="160">
        <f t="shared" si="21"/>
        <v>33677</v>
      </c>
      <c r="G89" s="160">
        <f t="shared" si="21"/>
        <v>-8409</v>
      </c>
      <c r="H89" s="160">
        <f t="shared" si="21"/>
        <v>608</v>
      </c>
      <c r="I89" s="160">
        <f t="shared" si="21"/>
        <v>2690</v>
      </c>
      <c r="J89" s="160">
        <f t="shared" si="21"/>
        <v>10944</v>
      </c>
      <c r="K89" s="160">
        <f t="shared" si="21"/>
        <v>7740</v>
      </c>
      <c r="L89" s="160">
        <f t="shared" si="21"/>
        <v>154</v>
      </c>
      <c r="M89" s="160">
        <f t="shared" si="21"/>
        <v>-1104</v>
      </c>
      <c r="N89" s="160">
        <f t="shared" si="21"/>
        <v>492</v>
      </c>
      <c r="O89" s="160">
        <f t="shared" si="21"/>
        <v>-800</v>
      </c>
      <c r="P89" s="160">
        <f t="shared" si="21"/>
        <v>-403</v>
      </c>
      <c r="Q89" s="160">
        <f t="shared" si="21"/>
        <v>-2406</v>
      </c>
      <c r="R89" s="160">
        <f t="shared" si="21"/>
        <v>154</v>
      </c>
      <c r="S89" s="160">
        <f t="shared" si="21"/>
        <v>-4080</v>
      </c>
      <c r="T89" s="160">
        <f t="shared" ref="T89:T92" si="22">SUM(D89:S89)</f>
        <v>38013</v>
      </c>
      <c r="U89" s="160">
        <f t="shared" ref="U89:U92" si="23">D89+E89+H89+I89+L89+M89+P89+Q89+(2*(F89+G89+J89+K89+N89+O89+R89+S89))</f>
        <v>77731</v>
      </c>
    </row>
    <row r="90" spans="3:21" x14ac:dyDescent="0.25">
      <c r="C90" s="35" t="s">
        <v>15</v>
      </c>
      <c r="D90" s="160">
        <f t="shared" si="21"/>
        <v>-476</v>
      </c>
      <c r="E90" s="160">
        <f t="shared" si="21"/>
        <v>-2803</v>
      </c>
      <c r="F90" s="160">
        <f t="shared" si="21"/>
        <v>15</v>
      </c>
      <c r="G90" s="160">
        <f t="shared" si="21"/>
        <v>-22124</v>
      </c>
      <c r="H90" s="160">
        <f t="shared" si="21"/>
        <v>-2004</v>
      </c>
      <c r="I90" s="160">
        <f t="shared" si="21"/>
        <v>195</v>
      </c>
      <c r="J90" s="160">
        <f t="shared" si="21"/>
        <v>-12013</v>
      </c>
      <c r="K90" s="160">
        <f t="shared" si="21"/>
        <v>1603</v>
      </c>
      <c r="L90" s="160">
        <f t="shared" si="21"/>
        <v>30</v>
      </c>
      <c r="M90" s="160">
        <f t="shared" si="21"/>
        <v>-1082</v>
      </c>
      <c r="N90" s="160">
        <f t="shared" si="21"/>
        <v>-63</v>
      </c>
      <c r="O90" s="160">
        <f t="shared" si="21"/>
        <v>-5827</v>
      </c>
      <c r="P90" s="160">
        <f t="shared" si="21"/>
        <v>39</v>
      </c>
      <c r="Q90" s="160">
        <f t="shared" si="21"/>
        <v>64</v>
      </c>
      <c r="R90" s="160">
        <f t="shared" si="21"/>
        <v>33</v>
      </c>
      <c r="S90" s="160">
        <f t="shared" si="21"/>
        <v>669</v>
      </c>
      <c r="T90" s="160">
        <f t="shared" si="22"/>
        <v>-43744</v>
      </c>
      <c r="U90" s="160">
        <f t="shared" si="23"/>
        <v>-81451</v>
      </c>
    </row>
    <row r="91" spans="3:21" x14ac:dyDescent="0.25">
      <c r="C91" s="35" t="s">
        <v>16</v>
      </c>
      <c r="D91" s="160">
        <f t="shared" si="21"/>
        <v>0</v>
      </c>
      <c r="E91" s="160">
        <f t="shared" si="21"/>
        <v>0</v>
      </c>
      <c r="F91" s="160">
        <f t="shared" si="21"/>
        <v>0</v>
      </c>
      <c r="G91" s="160">
        <f t="shared" si="21"/>
        <v>0</v>
      </c>
      <c r="H91" s="160">
        <f t="shared" si="21"/>
        <v>0</v>
      </c>
      <c r="I91" s="160">
        <f t="shared" si="21"/>
        <v>0</v>
      </c>
      <c r="J91" s="160">
        <f t="shared" si="21"/>
        <v>0</v>
      </c>
      <c r="K91" s="160">
        <f t="shared" si="21"/>
        <v>0</v>
      </c>
      <c r="L91" s="160">
        <f t="shared" si="21"/>
        <v>0</v>
      </c>
      <c r="M91" s="160">
        <f t="shared" si="21"/>
        <v>0</v>
      </c>
      <c r="N91" s="160">
        <f t="shared" si="21"/>
        <v>0</v>
      </c>
      <c r="O91" s="160">
        <f t="shared" si="21"/>
        <v>0</v>
      </c>
      <c r="P91" s="160">
        <f t="shared" si="21"/>
        <v>-85</v>
      </c>
      <c r="Q91" s="160">
        <f t="shared" si="21"/>
        <v>-71</v>
      </c>
      <c r="R91" s="160">
        <f t="shared" si="21"/>
        <v>-384</v>
      </c>
      <c r="S91" s="160">
        <f t="shared" si="21"/>
        <v>-84</v>
      </c>
      <c r="T91" s="160">
        <f t="shared" si="22"/>
        <v>-624</v>
      </c>
      <c r="U91" s="160">
        <f t="shared" si="23"/>
        <v>-1092</v>
      </c>
    </row>
    <row r="92" spans="3:21" ht="13.8" thickBot="1" x14ac:dyDescent="0.3">
      <c r="C92" s="35" t="s">
        <v>17</v>
      </c>
      <c r="D92" s="161">
        <f t="shared" si="21"/>
        <v>-87</v>
      </c>
      <c r="E92" s="161">
        <f t="shared" si="21"/>
        <v>0</v>
      </c>
      <c r="F92" s="161">
        <f t="shared" si="21"/>
        <v>-125</v>
      </c>
      <c r="G92" s="161">
        <f t="shared" si="21"/>
        <v>-5</v>
      </c>
      <c r="H92" s="161">
        <f t="shared" si="21"/>
        <v>-34</v>
      </c>
      <c r="I92" s="161">
        <f t="shared" si="21"/>
        <v>0</v>
      </c>
      <c r="J92" s="161">
        <f t="shared" si="21"/>
        <v>-330</v>
      </c>
      <c r="K92" s="161">
        <f t="shared" si="21"/>
        <v>0</v>
      </c>
      <c r="L92" s="161">
        <f t="shared" si="21"/>
        <v>0</v>
      </c>
      <c r="M92" s="161">
        <f t="shared" si="21"/>
        <v>0</v>
      </c>
      <c r="N92" s="161">
        <f t="shared" si="21"/>
        <v>0</v>
      </c>
      <c r="O92" s="161">
        <f t="shared" si="21"/>
        <v>0</v>
      </c>
      <c r="P92" s="161">
        <f t="shared" si="21"/>
        <v>34</v>
      </c>
      <c r="Q92" s="161">
        <f t="shared" si="21"/>
        <v>-49</v>
      </c>
      <c r="R92" s="161">
        <f t="shared" si="21"/>
        <v>-539</v>
      </c>
      <c r="S92" s="161">
        <f t="shared" si="21"/>
        <v>-73</v>
      </c>
      <c r="T92" s="160">
        <f t="shared" si="22"/>
        <v>-1208</v>
      </c>
      <c r="U92" s="160">
        <f t="shared" si="23"/>
        <v>-2280</v>
      </c>
    </row>
    <row r="93" spans="3:21" ht="13.8" thickBot="1" x14ac:dyDescent="0.3">
      <c r="C93" s="36" t="s">
        <v>10</v>
      </c>
      <c r="D93" s="37">
        <f>D82-D71</f>
        <v>-2672</v>
      </c>
      <c r="E93" s="37">
        <f t="shared" si="21"/>
        <v>-7289</v>
      </c>
      <c r="F93" s="37">
        <f t="shared" si="21"/>
        <v>35214</v>
      </c>
      <c r="G93" s="37">
        <f t="shared" si="21"/>
        <v>-28832</v>
      </c>
      <c r="H93" s="37">
        <f t="shared" si="21"/>
        <v>-5571</v>
      </c>
      <c r="I93" s="37">
        <f t="shared" si="21"/>
        <v>1302</v>
      </c>
      <c r="J93" s="37">
        <f t="shared" si="21"/>
        <v>-678</v>
      </c>
      <c r="K93" s="37">
        <f t="shared" si="21"/>
        <v>8469</v>
      </c>
      <c r="L93" s="37">
        <f t="shared" si="21"/>
        <v>-233</v>
      </c>
      <c r="M93" s="37">
        <f t="shared" si="21"/>
        <v>-2186</v>
      </c>
      <c r="N93" s="37">
        <f t="shared" si="21"/>
        <v>5854</v>
      </c>
      <c r="O93" s="37">
        <f t="shared" si="21"/>
        <v>-6627</v>
      </c>
      <c r="P93" s="37">
        <f t="shared" si="21"/>
        <v>-381</v>
      </c>
      <c r="Q93" s="37">
        <f t="shared" si="21"/>
        <v>-2462</v>
      </c>
      <c r="R93" s="37">
        <f t="shared" si="21"/>
        <v>-734</v>
      </c>
      <c r="S93" s="37">
        <f t="shared" si="21"/>
        <v>-3568</v>
      </c>
      <c r="T93" s="37">
        <f t="shared" ref="T93:U93" si="24">T82-T71</f>
        <v>-10394</v>
      </c>
      <c r="U93" s="37">
        <f t="shared" si="24"/>
        <v>-1296</v>
      </c>
    </row>
    <row r="94" spans="3:21" ht="13.8" thickBot="1" x14ac:dyDescent="0.3"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</row>
    <row r="95" spans="3:21" ht="13.8" thickBot="1" x14ac:dyDescent="0.3">
      <c r="C95" s="387" t="s">
        <v>84</v>
      </c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9"/>
    </row>
    <row r="96" spans="3:21" ht="13.8" thickBot="1" x14ac:dyDescent="0.3">
      <c r="C96" s="390" t="s">
        <v>12</v>
      </c>
      <c r="D96" s="392" t="s">
        <v>0</v>
      </c>
      <c r="E96" s="393"/>
      <c r="F96" s="393"/>
      <c r="G96" s="394"/>
      <c r="H96" s="395" t="s">
        <v>1</v>
      </c>
      <c r="I96" s="396"/>
      <c r="J96" s="396"/>
      <c r="K96" s="397"/>
      <c r="L96" s="395" t="s">
        <v>2</v>
      </c>
      <c r="M96" s="396"/>
      <c r="N96" s="396"/>
      <c r="O96" s="397"/>
      <c r="P96" s="395" t="s">
        <v>3</v>
      </c>
      <c r="Q96" s="396"/>
      <c r="R96" s="396"/>
      <c r="S96" s="397"/>
      <c r="T96" s="398" t="s">
        <v>4</v>
      </c>
      <c r="U96" s="398" t="s">
        <v>5</v>
      </c>
    </row>
    <row r="97" spans="3:21" ht="13.8" thickBot="1" x14ac:dyDescent="0.3">
      <c r="C97" s="390"/>
      <c r="D97" s="385" t="s">
        <v>6</v>
      </c>
      <c r="E97" s="386"/>
      <c r="F97" s="385" t="s">
        <v>7</v>
      </c>
      <c r="G97" s="386"/>
      <c r="H97" s="385" t="s">
        <v>6</v>
      </c>
      <c r="I97" s="386"/>
      <c r="J97" s="385" t="s">
        <v>7</v>
      </c>
      <c r="K97" s="386"/>
      <c r="L97" s="385" t="s">
        <v>6</v>
      </c>
      <c r="M97" s="386"/>
      <c r="N97" s="385" t="s">
        <v>7</v>
      </c>
      <c r="O97" s="386"/>
      <c r="P97" s="385" t="s">
        <v>6</v>
      </c>
      <c r="Q97" s="386"/>
      <c r="R97" s="385" t="s">
        <v>7</v>
      </c>
      <c r="S97" s="386"/>
      <c r="T97" s="399"/>
      <c r="U97" s="399"/>
    </row>
    <row r="98" spans="3:21" ht="13.8" thickBot="1" x14ac:dyDescent="0.3">
      <c r="C98" s="391"/>
      <c r="D98" s="32" t="s">
        <v>8</v>
      </c>
      <c r="E98" s="32" t="s">
        <v>9</v>
      </c>
      <c r="F98" s="32" t="s">
        <v>8</v>
      </c>
      <c r="G98" s="33" t="s">
        <v>9</v>
      </c>
      <c r="H98" s="32" t="s">
        <v>8</v>
      </c>
      <c r="I98" s="32" t="s">
        <v>9</v>
      </c>
      <c r="J98" s="32" t="s">
        <v>8</v>
      </c>
      <c r="K98" s="32" t="s">
        <v>9</v>
      </c>
      <c r="L98" s="32" t="s">
        <v>8</v>
      </c>
      <c r="M98" s="32" t="s">
        <v>9</v>
      </c>
      <c r="N98" s="32" t="s">
        <v>8</v>
      </c>
      <c r="O98" s="32" t="s">
        <v>9</v>
      </c>
      <c r="P98" s="32" t="s">
        <v>8</v>
      </c>
      <c r="Q98" s="32" t="s">
        <v>9</v>
      </c>
      <c r="R98" s="32" t="s">
        <v>8</v>
      </c>
      <c r="S98" s="32" t="s">
        <v>9</v>
      </c>
      <c r="T98" s="400"/>
      <c r="U98" s="400"/>
    </row>
    <row r="99" spans="3:21" x14ac:dyDescent="0.25">
      <c r="C99" s="34" t="s">
        <v>13</v>
      </c>
      <c r="D99" s="163">
        <f>+D88/D66</f>
        <v>-0.33118369045142498</v>
      </c>
      <c r="E99" s="163">
        <f t="shared" ref="E99:R99" si="25">+E88/E66</f>
        <v>-0.31702791599898794</v>
      </c>
      <c r="F99" s="163">
        <f t="shared" si="25"/>
        <v>0.11990390215492137</v>
      </c>
      <c r="G99" s="163">
        <f t="shared" si="25"/>
        <v>0.41128254580520734</v>
      </c>
      <c r="H99" s="163">
        <f t="shared" si="25"/>
        <v>-0.29065768231908473</v>
      </c>
      <c r="I99" s="163">
        <f t="shared" si="25"/>
        <v>-0.69277899343544858</v>
      </c>
      <c r="J99" s="163">
        <f t="shared" si="25"/>
        <v>7.0417032913370453E-2</v>
      </c>
      <c r="K99" s="163">
        <f t="shared" si="25"/>
        <v>-5.7142857142857141E-2</v>
      </c>
      <c r="L99" s="163">
        <f t="shared" si="25"/>
        <v>-4.7706212103878272E-2</v>
      </c>
      <c r="M99" s="163"/>
      <c r="N99" s="163">
        <f t="shared" si="25"/>
        <v>0.54174156181346111</v>
      </c>
      <c r="O99" s="163"/>
      <c r="P99" s="163"/>
      <c r="Q99" s="163"/>
      <c r="R99" s="163">
        <f t="shared" si="25"/>
        <v>7.407407407407407E-2</v>
      </c>
      <c r="S99" s="163"/>
      <c r="T99" s="163">
        <f>+T88/T66</f>
        <v>-2.9676296700071284E-2</v>
      </c>
      <c r="U99" s="163">
        <f>+U88/U66</f>
        <v>3.8937220785328006E-2</v>
      </c>
    </row>
    <row r="100" spans="3:21" x14ac:dyDescent="0.25">
      <c r="C100" s="35" t="s">
        <v>14</v>
      </c>
      <c r="D100" s="164">
        <f t="shared" ref="D100:U103" si="26">+D89/D67</f>
        <v>-1.2333015267175573E-2</v>
      </c>
      <c r="E100" s="164">
        <f t="shared" si="26"/>
        <v>-0.86754176610978517</v>
      </c>
      <c r="F100" s="164">
        <f t="shared" si="26"/>
        <v>0.41398682204848308</v>
      </c>
      <c r="G100" s="164">
        <f t="shared" si="26"/>
        <v>-0.34167648612409085</v>
      </c>
      <c r="H100" s="164">
        <f t="shared" si="26"/>
        <v>2.5006169285185492E-2</v>
      </c>
      <c r="I100" s="164">
        <f t="shared" si="26"/>
        <v>0.2323572600846506</v>
      </c>
      <c r="J100" s="164">
        <f t="shared" si="26"/>
        <v>0.15423642820903094</v>
      </c>
      <c r="K100" s="164">
        <f t="shared" si="26"/>
        <v>0.24275498682724878</v>
      </c>
      <c r="L100" s="164">
        <f t="shared" si="26"/>
        <v>5.5898366606170598E-2</v>
      </c>
      <c r="M100" s="164">
        <f t="shared" si="26"/>
        <v>-1</v>
      </c>
      <c r="N100" s="164">
        <f t="shared" si="26"/>
        <v>9.1722595078299773E-2</v>
      </c>
      <c r="O100" s="164">
        <f t="shared" si="26"/>
        <v>-0.82644628099173556</v>
      </c>
      <c r="P100" s="164">
        <f t="shared" si="26"/>
        <v>-0.45639864099660249</v>
      </c>
      <c r="Q100" s="164">
        <f t="shared" si="26"/>
        <v>-0.62787056367432148</v>
      </c>
      <c r="R100" s="164">
        <f t="shared" si="26"/>
        <v>9.0163934426229511E-2</v>
      </c>
      <c r="S100" s="164">
        <f t="shared" si="26"/>
        <v>-0.42486722899094032</v>
      </c>
      <c r="T100" s="164">
        <f t="shared" si="26"/>
        <v>0.12118980440916265</v>
      </c>
      <c r="U100" s="164">
        <f t="shared" si="26"/>
        <v>0.14391777925485136</v>
      </c>
    </row>
    <row r="101" spans="3:21" x14ac:dyDescent="0.25">
      <c r="C101" s="35" t="s">
        <v>15</v>
      </c>
      <c r="D101" s="164">
        <f t="shared" si="26"/>
        <v>-0.11046646553724762</v>
      </c>
      <c r="E101" s="164">
        <f t="shared" si="26"/>
        <v>-0.58141464426467537</v>
      </c>
      <c r="F101" s="164">
        <f t="shared" si="26"/>
        <v>1.972127267946358E-3</v>
      </c>
      <c r="G101" s="164">
        <f t="shared" si="26"/>
        <v>-0.45916609592594898</v>
      </c>
      <c r="H101" s="164">
        <f t="shared" si="26"/>
        <v>-0.19166029074215762</v>
      </c>
      <c r="I101" s="164">
        <f t="shared" si="26"/>
        <v>0.48267326732673266</v>
      </c>
      <c r="J101" s="164">
        <f t="shared" si="26"/>
        <v>-0.17002094655797101</v>
      </c>
      <c r="K101" s="164">
        <f t="shared" si="26"/>
        <v>1.8704784130688448</v>
      </c>
      <c r="L101" s="164">
        <f t="shared" si="26"/>
        <v>0.46153846153846156</v>
      </c>
      <c r="M101" s="164">
        <f t="shared" si="26"/>
        <v>-0.60786516853932582</v>
      </c>
      <c r="N101" s="164">
        <f t="shared" si="26"/>
        <v>-0.26582278481012656</v>
      </c>
      <c r="O101" s="164">
        <f t="shared" si="26"/>
        <v>-0.34996996996996999</v>
      </c>
      <c r="P101" s="164">
        <f t="shared" si="26"/>
        <v>0.45348837209302323</v>
      </c>
      <c r="Q101" s="164">
        <f t="shared" si="26"/>
        <v>0.45714285714285713</v>
      </c>
      <c r="R101" s="164">
        <f t="shared" si="26"/>
        <v>0.22147651006711411</v>
      </c>
      <c r="S101" s="164">
        <f t="shared" si="26"/>
        <v>1.7066326530612246</v>
      </c>
      <c r="T101" s="164">
        <f t="shared" si="26"/>
        <v>-0.26226834781253183</v>
      </c>
      <c r="U101" s="164">
        <f t="shared" si="26"/>
        <v>-0.26146230912201746</v>
      </c>
    </row>
    <row r="102" spans="3:21" x14ac:dyDescent="0.25">
      <c r="C102" s="35" t="s">
        <v>16</v>
      </c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>
        <f t="shared" si="26"/>
        <v>-1</v>
      </c>
      <c r="Q102" s="164">
        <f t="shared" si="26"/>
        <v>-1</v>
      </c>
      <c r="R102" s="164">
        <f t="shared" si="26"/>
        <v>-1</v>
      </c>
      <c r="S102" s="164">
        <f t="shared" si="26"/>
        <v>-1</v>
      </c>
      <c r="T102" s="164">
        <f t="shared" si="26"/>
        <v>-1</v>
      </c>
      <c r="U102" s="164">
        <f t="shared" si="26"/>
        <v>-1</v>
      </c>
    </row>
    <row r="103" spans="3:21" ht="13.8" thickBot="1" x14ac:dyDescent="0.3">
      <c r="C103" s="35" t="s">
        <v>17</v>
      </c>
      <c r="D103" s="165">
        <f t="shared" ref="D103:S103" si="27">+D92/D70</f>
        <v>-0.28524590163934427</v>
      </c>
      <c r="E103" s="165"/>
      <c r="F103" s="165">
        <f t="shared" si="27"/>
        <v>-0.25050100200400799</v>
      </c>
      <c r="G103" s="165">
        <f t="shared" si="27"/>
        <v>-0.41666666666666669</v>
      </c>
      <c r="H103" s="165">
        <f t="shared" si="27"/>
        <v>-0.89473684210526316</v>
      </c>
      <c r="I103" s="165"/>
      <c r="J103" s="165">
        <f t="shared" si="27"/>
        <v>-0.49698795180722893</v>
      </c>
      <c r="K103" s="165"/>
      <c r="L103" s="165"/>
      <c r="M103" s="165"/>
      <c r="N103" s="165"/>
      <c r="O103" s="165"/>
      <c r="P103" s="165">
        <f t="shared" si="27"/>
        <v>0.125</v>
      </c>
      <c r="Q103" s="165">
        <f t="shared" si="27"/>
        <v>-0.84482758620689657</v>
      </c>
      <c r="R103" s="165">
        <f t="shared" si="27"/>
        <v>-0.3331273176761434</v>
      </c>
      <c r="S103" s="165">
        <f t="shared" si="27"/>
        <v>-0.34272300469483569</v>
      </c>
      <c r="T103" s="165">
        <f t="shared" si="26"/>
        <v>-0.32835009513454744</v>
      </c>
      <c r="U103" s="165">
        <f t="shared" si="26"/>
        <v>-0.34106207928197457</v>
      </c>
    </row>
    <row r="104" spans="3:21" ht="13.8" thickBot="1" x14ac:dyDescent="0.3">
      <c r="C104" s="36" t="s">
        <v>10</v>
      </c>
      <c r="D104" s="38">
        <f>+D93/D71</f>
        <v>-5.2044175220583938E-2</v>
      </c>
      <c r="E104" s="38">
        <f t="shared" ref="E104:U104" si="28">+E93/E71</f>
        <v>-0.41613382050696507</v>
      </c>
      <c r="F104" s="38">
        <f t="shared" si="28"/>
        <v>0.34125730455765635</v>
      </c>
      <c r="G104" s="38">
        <f t="shared" si="28"/>
        <v>-0.3746653845154248</v>
      </c>
      <c r="H104" s="38">
        <f t="shared" si="28"/>
        <v>-0.11356640505554989</v>
      </c>
      <c r="I104" s="38">
        <f t="shared" si="28"/>
        <v>9.1265947006869477E-2</v>
      </c>
      <c r="J104" s="38">
        <f t="shared" si="28"/>
        <v>-4.4454643805527322E-3</v>
      </c>
      <c r="K104" s="38">
        <f t="shared" si="28"/>
        <v>0.17630527104671495</v>
      </c>
      <c r="L104" s="38">
        <f t="shared" si="28"/>
        <v>-2.0153965919903122E-2</v>
      </c>
      <c r="M104" s="38">
        <f t="shared" si="28"/>
        <v>-0.7579750346740638</v>
      </c>
      <c r="N104" s="38">
        <f t="shared" si="28"/>
        <v>0.37489593339737431</v>
      </c>
      <c r="O104" s="38">
        <f t="shared" si="28"/>
        <v>-0.37614939266659098</v>
      </c>
      <c r="P104" s="38">
        <f t="shared" si="28"/>
        <v>-0.28733031674208143</v>
      </c>
      <c r="Q104" s="38">
        <f t="shared" si="28"/>
        <v>-0.60034138015118266</v>
      </c>
      <c r="R104" s="38">
        <f t="shared" si="28"/>
        <v>-0.18888317035512095</v>
      </c>
      <c r="S104" s="38">
        <f t="shared" si="28"/>
        <v>-0.34667703070345901</v>
      </c>
      <c r="T104" s="38">
        <f t="shared" si="28"/>
        <v>-1.7915901784867835E-2</v>
      </c>
      <c r="U104" s="38">
        <f t="shared" si="28"/>
        <v>-1.2853827385793347E-3</v>
      </c>
    </row>
    <row r="105" spans="3:21" x14ac:dyDescent="0.25"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</row>
    <row r="106" spans="3:21" x14ac:dyDescent="0.25"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</row>
    <row r="107" spans="3:21" x14ac:dyDescent="0.25">
      <c r="C107" s="174" t="s">
        <v>19</v>
      </c>
      <c r="D107" s="175"/>
      <c r="E107" s="175"/>
      <c r="F107" s="175"/>
      <c r="G107" s="175"/>
      <c r="H107" s="39">
        <f>+(D145+F145+H145+J145)/(+D123+F123+H123+J123)</f>
        <v>3.6151148986803799E-2</v>
      </c>
      <c r="I107" s="162"/>
      <c r="J107" s="376" t="s">
        <v>35</v>
      </c>
      <c r="K107" s="377"/>
      <c r="L107" s="377"/>
      <c r="M107" s="377"/>
      <c r="N107" s="377"/>
      <c r="O107" s="377"/>
      <c r="P107" s="377"/>
      <c r="Q107" s="377"/>
      <c r="R107" s="377"/>
      <c r="S107" s="377"/>
      <c r="T107" s="377"/>
      <c r="U107" s="378"/>
    </row>
    <row r="108" spans="3:21" x14ac:dyDescent="0.25">
      <c r="C108" s="176" t="s">
        <v>20</v>
      </c>
      <c r="D108" s="177"/>
      <c r="E108" s="177"/>
      <c r="F108" s="177"/>
      <c r="G108" s="177"/>
      <c r="H108" s="40">
        <f>+((D145+H145)+2*(F145+J145))/((D123+H123)+2*(F123+J123))</f>
        <v>6.6696408654918576E-2</v>
      </c>
      <c r="I108" s="162"/>
      <c r="J108" s="379"/>
      <c r="K108" s="380"/>
      <c r="L108" s="380"/>
      <c r="M108" s="380"/>
      <c r="N108" s="380"/>
      <c r="O108" s="380"/>
      <c r="P108" s="380"/>
      <c r="Q108" s="380"/>
      <c r="R108" s="380"/>
      <c r="S108" s="380"/>
      <c r="T108" s="380"/>
      <c r="U108" s="381"/>
    </row>
    <row r="109" spans="3:21" x14ac:dyDescent="0.25">
      <c r="C109" s="178" t="s">
        <v>21</v>
      </c>
      <c r="D109" s="179"/>
      <c r="E109" s="179"/>
      <c r="F109" s="179"/>
      <c r="G109" s="179"/>
      <c r="H109" s="41">
        <f>+(E145+G145+I145+K145+M145+O145+Q145+S145)/(+E123+G123+I123+K123+M123+O123+Q123+S123)</f>
        <v>-5.277305290341805E-2</v>
      </c>
      <c r="I109" s="162"/>
      <c r="J109" s="379"/>
      <c r="K109" s="380"/>
      <c r="L109" s="380"/>
      <c r="M109" s="380"/>
      <c r="N109" s="380"/>
      <c r="O109" s="380"/>
      <c r="P109" s="380"/>
      <c r="Q109" s="380"/>
      <c r="R109" s="380"/>
      <c r="S109" s="380"/>
      <c r="T109" s="380"/>
      <c r="U109" s="381"/>
    </row>
    <row r="110" spans="3:21" x14ac:dyDescent="0.25">
      <c r="C110" s="176" t="s">
        <v>18</v>
      </c>
      <c r="D110" s="177"/>
      <c r="E110" s="177"/>
      <c r="F110" s="177"/>
      <c r="G110" s="177"/>
      <c r="H110" s="40">
        <f>+(L145+M145+N145+O145)/+(L123+M123+N123+O123)</f>
        <v>5.5909984706139393E-2</v>
      </c>
      <c r="I110" s="162"/>
      <c r="J110" s="376" t="s">
        <v>80</v>
      </c>
      <c r="K110" s="377"/>
      <c r="L110" s="377"/>
      <c r="M110" s="377"/>
      <c r="N110" s="377"/>
      <c r="O110" s="377"/>
      <c r="P110" s="377"/>
      <c r="Q110" s="377"/>
      <c r="R110" s="377"/>
      <c r="S110" s="377"/>
      <c r="T110" s="377"/>
      <c r="U110" s="378"/>
    </row>
    <row r="111" spans="3:21" x14ac:dyDescent="0.25">
      <c r="C111" s="176" t="s">
        <v>23</v>
      </c>
      <c r="D111" s="42"/>
      <c r="E111" s="42"/>
      <c r="F111" s="42"/>
      <c r="G111" s="42"/>
      <c r="H111" s="40">
        <f>+(P145+Q145+R145+S145)/(P123+Q123+R123+S123)</f>
        <v>-0.29617304492512481</v>
      </c>
      <c r="I111" s="162"/>
      <c r="J111" s="379"/>
      <c r="K111" s="380"/>
      <c r="L111" s="380"/>
      <c r="M111" s="380"/>
      <c r="N111" s="380"/>
      <c r="O111" s="380"/>
      <c r="P111" s="380"/>
      <c r="Q111" s="380"/>
      <c r="R111" s="380"/>
      <c r="S111" s="380"/>
      <c r="T111" s="380"/>
      <c r="U111" s="381"/>
    </row>
    <row r="112" spans="3:21" x14ac:dyDescent="0.25">
      <c r="C112" s="180" t="s">
        <v>22</v>
      </c>
      <c r="D112" s="181"/>
      <c r="E112" s="181"/>
      <c r="F112" s="181"/>
      <c r="G112" s="181"/>
      <c r="H112" s="43">
        <f>+U145/U123</f>
        <v>3.9183997635846478E-2</v>
      </c>
      <c r="I112" s="162"/>
      <c r="J112" s="382"/>
      <c r="K112" s="383"/>
      <c r="L112" s="383"/>
      <c r="M112" s="383"/>
      <c r="N112" s="383"/>
      <c r="O112" s="383"/>
      <c r="P112" s="383"/>
      <c r="Q112" s="383"/>
      <c r="R112" s="383"/>
      <c r="S112" s="383"/>
      <c r="T112" s="383"/>
      <c r="U112" s="384"/>
    </row>
    <row r="113" spans="3:21" ht="13.8" thickBot="1" x14ac:dyDescent="0.3"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</row>
    <row r="114" spans="3:21" ht="13.8" thickBot="1" x14ac:dyDescent="0.3">
      <c r="C114" s="44">
        <v>2020</v>
      </c>
      <c r="D114" s="362" t="s">
        <v>37</v>
      </c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363"/>
      <c r="U114" s="364"/>
    </row>
    <row r="115" spans="3:21" ht="13.8" thickBot="1" x14ac:dyDescent="0.3">
      <c r="C115" s="365" t="s">
        <v>12</v>
      </c>
      <c r="D115" s="367" t="s">
        <v>0</v>
      </c>
      <c r="E115" s="368"/>
      <c r="F115" s="368"/>
      <c r="G115" s="369"/>
      <c r="H115" s="370" t="s">
        <v>1</v>
      </c>
      <c r="I115" s="371"/>
      <c r="J115" s="371"/>
      <c r="K115" s="372"/>
      <c r="L115" s="370" t="s">
        <v>2</v>
      </c>
      <c r="M115" s="371"/>
      <c r="N115" s="371"/>
      <c r="O115" s="372"/>
      <c r="P115" s="370" t="s">
        <v>3</v>
      </c>
      <c r="Q115" s="371"/>
      <c r="R115" s="371"/>
      <c r="S115" s="372"/>
      <c r="T115" s="373" t="s">
        <v>4</v>
      </c>
      <c r="U115" s="373" t="s">
        <v>5</v>
      </c>
    </row>
    <row r="116" spans="3:21" ht="13.8" thickBot="1" x14ac:dyDescent="0.3">
      <c r="C116" s="365"/>
      <c r="D116" s="360" t="s">
        <v>6</v>
      </c>
      <c r="E116" s="361"/>
      <c r="F116" s="360" t="s">
        <v>7</v>
      </c>
      <c r="G116" s="361"/>
      <c r="H116" s="360" t="s">
        <v>6</v>
      </c>
      <c r="I116" s="361"/>
      <c r="J116" s="360" t="s">
        <v>7</v>
      </c>
      <c r="K116" s="361"/>
      <c r="L116" s="360" t="s">
        <v>6</v>
      </c>
      <c r="M116" s="361"/>
      <c r="N116" s="360" t="s">
        <v>7</v>
      </c>
      <c r="O116" s="361"/>
      <c r="P116" s="360" t="s">
        <v>6</v>
      </c>
      <c r="Q116" s="361"/>
      <c r="R116" s="360" t="s">
        <v>7</v>
      </c>
      <c r="S116" s="361"/>
      <c r="T116" s="374"/>
      <c r="U116" s="374"/>
    </row>
    <row r="117" spans="3:21" ht="13.8" thickBot="1" x14ac:dyDescent="0.3">
      <c r="C117" s="366"/>
      <c r="D117" s="45" t="s">
        <v>8</v>
      </c>
      <c r="E117" s="45" t="s">
        <v>9</v>
      </c>
      <c r="F117" s="45" t="s">
        <v>8</v>
      </c>
      <c r="G117" s="46" t="s">
        <v>9</v>
      </c>
      <c r="H117" s="45" t="s">
        <v>8</v>
      </c>
      <c r="I117" s="45" t="s">
        <v>9</v>
      </c>
      <c r="J117" s="45" t="s">
        <v>8</v>
      </c>
      <c r="K117" s="45" t="s">
        <v>9</v>
      </c>
      <c r="L117" s="45" t="s">
        <v>8</v>
      </c>
      <c r="M117" s="45" t="s">
        <v>9</v>
      </c>
      <c r="N117" s="45" t="s">
        <v>8</v>
      </c>
      <c r="O117" s="45" t="s">
        <v>9</v>
      </c>
      <c r="P117" s="45" t="s">
        <v>8</v>
      </c>
      <c r="Q117" s="45" t="s">
        <v>9</v>
      </c>
      <c r="R117" s="45" t="s">
        <v>8</v>
      </c>
      <c r="S117" s="45" t="s">
        <v>9</v>
      </c>
      <c r="T117" s="375"/>
      <c r="U117" s="375"/>
    </row>
    <row r="118" spans="3:21" x14ac:dyDescent="0.25">
      <c r="C118" s="47" t="s">
        <v>13</v>
      </c>
      <c r="D118" s="159">
        <v>4728</v>
      </c>
      <c r="E118" s="159">
        <v>7238</v>
      </c>
      <c r="F118" s="159">
        <v>13929</v>
      </c>
      <c r="G118" s="159">
        <v>4154</v>
      </c>
      <c r="H118" s="159">
        <v>13036</v>
      </c>
      <c r="I118" s="159">
        <v>1356</v>
      </c>
      <c r="J118" s="159">
        <v>9316</v>
      </c>
      <c r="K118" s="159">
        <v>12766</v>
      </c>
      <c r="L118" s="159">
        <v>9269</v>
      </c>
      <c r="M118" s="159">
        <v>0</v>
      </c>
      <c r="N118" s="159">
        <v>11874</v>
      </c>
      <c r="O118" s="159">
        <v>0</v>
      </c>
      <c r="P118" s="159">
        <v>0</v>
      </c>
      <c r="Q118" s="159">
        <v>0</v>
      </c>
      <c r="R118" s="159">
        <v>0</v>
      </c>
      <c r="S118" s="159">
        <v>0</v>
      </c>
      <c r="T118" s="159">
        <f>SUM(D118:S118)</f>
        <v>87666</v>
      </c>
      <c r="U118" s="159">
        <f>D118+E118+H118+I118+L118+M118+P118+Q118+(2*(F118+G118+J118+K118+N118+O118+R118+S118))</f>
        <v>139705</v>
      </c>
    </row>
    <row r="119" spans="3:21" x14ac:dyDescent="0.25">
      <c r="C119" s="48" t="s">
        <v>14</v>
      </c>
      <c r="D119" s="160">
        <v>41556</v>
      </c>
      <c r="E119" s="160">
        <v>513</v>
      </c>
      <c r="F119" s="160">
        <v>90691</v>
      </c>
      <c r="G119" s="160">
        <v>18017</v>
      </c>
      <c r="H119" s="160">
        <v>27282</v>
      </c>
      <c r="I119" s="160">
        <v>7466</v>
      </c>
      <c r="J119" s="160">
        <v>64021</v>
      </c>
      <c r="K119" s="160">
        <v>26591</v>
      </c>
      <c r="L119" s="160">
        <v>2917</v>
      </c>
      <c r="M119" s="160">
        <v>144</v>
      </c>
      <c r="N119" s="160">
        <v>4721</v>
      </c>
      <c r="O119" s="160">
        <v>318</v>
      </c>
      <c r="P119" s="160">
        <v>1348</v>
      </c>
      <c r="Q119" s="160">
        <v>3764</v>
      </c>
      <c r="R119" s="160">
        <v>2844</v>
      </c>
      <c r="S119" s="160">
        <v>8786</v>
      </c>
      <c r="T119" s="160">
        <f t="shared" ref="T119:T122" si="29">SUM(D119:S119)</f>
        <v>300979</v>
      </c>
      <c r="U119" s="160">
        <f t="shared" ref="U119:U123" si="30">D119+E119+H119+I119+L119+M119+P119+Q119+(2*(F119+G119+J119+K119+N119+O119+R119+S119))</f>
        <v>516968</v>
      </c>
    </row>
    <row r="120" spans="3:21" x14ac:dyDescent="0.25">
      <c r="C120" s="48" t="s">
        <v>15</v>
      </c>
      <c r="D120" s="160">
        <v>4828</v>
      </c>
      <c r="E120" s="160">
        <v>4770</v>
      </c>
      <c r="F120" s="160">
        <v>7617</v>
      </c>
      <c r="G120" s="160">
        <v>44298</v>
      </c>
      <c r="H120" s="160">
        <v>11202</v>
      </c>
      <c r="I120" s="160">
        <v>1258</v>
      </c>
      <c r="J120" s="160">
        <v>73676</v>
      </c>
      <c r="K120" s="160">
        <v>2498</v>
      </c>
      <c r="L120" s="160">
        <v>53</v>
      </c>
      <c r="M120" s="160">
        <v>832</v>
      </c>
      <c r="N120" s="160">
        <v>424</v>
      </c>
      <c r="O120" s="160">
        <v>15218</v>
      </c>
      <c r="P120" s="160">
        <v>119</v>
      </c>
      <c r="Q120" s="160">
        <v>188</v>
      </c>
      <c r="R120" s="160">
        <v>174</v>
      </c>
      <c r="S120" s="160">
        <v>582</v>
      </c>
      <c r="T120" s="160">
        <f t="shared" si="29"/>
        <v>167737</v>
      </c>
      <c r="U120" s="160">
        <f t="shared" si="30"/>
        <v>312224</v>
      </c>
    </row>
    <row r="121" spans="3:21" x14ac:dyDescent="0.25">
      <c r="C121" s="48" t="s">
        <v>16</v>
      </c>
      <c r="D121" s="160">
        <v>0</v>
      </c>
      <c r="E121" s="160">
        <v>0</v>
      </c>
      <c r="F121" s="160">
        <v>0</v>
      </c>
      <c r="G121" s="160">
        <v>0</v>
      </c>
      <c r="H121" s="160">
        <v>0</v>
      </c>
      <c r="I121" s="160">
        <v>0</v>
      </c>
      <c r="J121" s="160">
        <v>0</v>
      </c>
      <c r="K121" s="160">
        <v>0</v>
      </c>
      <c r="L121" s="160">
        <v>0</v>
      </c>
      <c r="M121" s="160">
        <v>0</v>
      </c>
      <c r="N121" s="160">
        <v>0</v>
      </c>
      <c r="O121" s="160">
        <v>0</v>
      </c>
      <c r="P121" s="160">
        <v>28</v>
      </c>
      <c r="Q121" s="160">
        <v>27</v>
      </c>
      <c r="R121" s="160">
        <v>253</v>
      </c>
      <c r="S121" s="160">
        <v>162</v>
      </c>
      <c r="T121" s="160">
        <f t="shared" si="29"/>
        <v>470</v>
      </c>
      <c r="U121" s="160">
        <f t="shared" si="30"/>
        <v>885</v>
      </c>
    </row>
    <row r="122" spans="3:21" ht="13.8" thickBot="1" x14ac:dyDescent="0.3">
      <c r="C122" s="48" t="s">
        <v>17</v>
      </c>
      <c r="D122" s="160">
        <v>231</v>
      </c>
      <c r="E122" s="160">
        <v>6</v>
      </c>
      <c r="F122" s="160">
        <v>331</v>
      </c>
      <c r="G122" s="160">
        <v>0</v>
      </c>
      <c r="H122" s="160">
        <v>118</v>
      </c>
      <c r="I122" s="160">
        <v>0</v>
      </c>
      <c r="J122" s="160">
        <v>497</v>
      </c>
      <c r="K122" s="160">
        <v>0</v>
      </c>
      <c r="L122" s="160">
        <v>0</v>
      </c>
      <c r="M122" s="160">
        <v>0</v>
      </c>
      <c r="N122" s="160">
        <v>0</v>
      </c>
      <c r="O122" s="160">
        <v>0</v>
      </c>
      <c r="P122" s="160">
        <v>301</v>
      </c>
      <c r="Q122" s="160">
        <v>52</v>
      </c>
      <c r="R122" s="160">
        <v>1123</v>
      </c>
      <c r="S122" s="160">
        <v>82</v>
      </c>
      <c r="T122" s="160">
        <f t="shared" si="29"/>
        <v>2741</v>
      </c>
      <c r="U122" s="160">
        <f t="shared" si="30"/>
        <v>4774</v>
      </c>
    </row>
    <row r="123" spans="3:21" ht="13.8" thickBot="1" x14ac:dyDescent="0.3">
      <c r="C123" s="49" t="s">
        <v>10</v>
      </c>
      <c r="D123" s="50">
        <f>SUM(D118:D122)</f>
        <v>51343</v>
      </c>
      <c r="E123" s="50">
        <f t="shared" ref="E123:S123" si="31">SUM(E118:E122)</f>
        <v>12527</v>
      </c>
      <c r="F123" s="50">
        <f t="shared" si="31"/>
        <v>112568</v>
      </c>
      <c r="G123" s="50">
        <f t="shared" si="31"/>
        <v>66469</v>
      </c>
      <c r="H123" s="50">
        <f t="shared" si="31"/>
        <v>51638</v>
      </c>
      <c r="I123" s="50">
        <f t="shared" si="31"/>
        <v>10080</v>
      </c>
      <c r="J123" s="50">
        <f t="shared" si="31"/>
        <v>147510</v>
      </c>
      <c r="K123" s="50">
        <f t="shared" si="31"/>
        <v>41855</v>
      </c>
      <c r="L123" s="50">
        <f t="shared" si="31"/>
        <v>12239</v>
      </c>
      <c r="M123" s="50">
        <f t="shared" si="31"/>
        <v>976</v>
      </c>
      <c r="N123" s="50">
        <f t="shared" si="31"/>
        <v>17019</v>
      </c>
      <c r="O123" s="50">
        <f t="shared" si="31"/>
        <v>15536</v>
      </c>
      <c r="P123" s="50">
        <f t="shared" si="31"/>
        <v>1796</v>
      </c>
      <c r="Q123" s="50">
        <f t="shared" si="31"/>
        <v>4031</v>
      </c>
      <c r="R123" s="50">
        <f t="shared" si="31"/>
        <v>4394</v>
      </c>
      <c r="S123" s="50">
        <f t="shared" si="31"/>
        <v>9612</v>
      </c>
      <c r="T123" s="50">
        <f>SUM(D123:S123)</f>
        <v>559593</v>
      </c>
      <c r="U123" s="50">
        <f t="shared" si="30"/>
        <v>974556</v>
      </c>
    </row>
    <row r="124" spans="3:21" ht="13.8" thickBot="1" x14ac:dyDescent="0.3"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</row>
    <row r="125" spans="3:21" ht="13.8" thickBot="1" x14ac:dyDescent="0.3">
      <c r="C125" s="44">
        <v>2021</v>
      </c>
      <c r="D125" s="362" t="s">
        <v>68</v>
      </c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  <c r="S125" s="363"/>
      <c r="T125" s="363"/>
      <c r="U125" s="364"/>
    </row>
    <row r="126" spans="3:21" ht="13.8" thickBot="1" x14ac:dyDescent="0.3">
      <c r="C126" s="365" t="s">
        <v>12</v>
      </c>
      <c r="D126" s="367" t="s">
        <v>0</v>
      </c>
      <c r="E126" s="368"/>
      <c r="F126" s="368"/>
      <c r="G126" s="369"/>
      <c r="H126" s="370" t="s">
        <v>1</v>
      </c>
      <c r="I126" s="371"/>
      <c r="J126" s="371"/>
      <c r="K126" s="372"/>
      <c r="L126" s="370" t="s">
        <v>2</v>
      </c>
      <c r="M126" s="371"/>
      <c r="N126" s="371"/>
      <c r="O126" s="372"/>
      <c r="P126" s="370" t="s">
        <v>3</v>
      </c>
      <c r="Q126" s="371"/>
      <c r="R126" s="371"/>
      <c r="S126" s="372"/>
      <c r="T126" s="373" t="s">
        <v>4</v>
      </c>
      <c r="U126" s="373" t="s">
        <v>5</v>
      </c>
    </row>
    <row r="127" spans="3:21" ht="13.8" thickBot="1" x14ac:dyDescent="0.3">
      <c r="C127" s="365"/>
      <c r="D127" s="360" t="s">
        <v>6</v>
      </c>
      <c r="E127" s="361"/>
      <c r="F127" s="360" t="s">
        <v>7</v>
      </c>
      <c r="G127" s="361"/>
      <c r="H127" s="360" t="s">
        <v>6</v>
      </c>
      <c r="I127" s="361"/>
      <c r="J127" s="360" t="s">
        <v>7</v>
      </c>
      <c r="K127" s="361"/>
      <c r="L127" s="360" t="s">
        <v>6</v>
      </c>
      <c r="M127" s="361"/>
      <c r="N127" s="360" t="s">
        <v>7</v>
      </c>
      <c r="O127" s="361"/>
      <c r="P127" s="360" t="s">
        <v>6</v>
      </c>
      <c r="Q127" s="361"/>
      <c r="R127" s="360" t="s">
        <v>7</v>
      </c>
      <c r="S127" s="361"/>
      <c r="T127" s="374"/>
      <c r="U127" s="374"/>
    </row>
    <row r="128" spans="3:21" ht="13.8" thickBot="1" x14ac:dyDescent="0.3">
      <c r="C128" s="366"/>
      <c r="D128" s="45" t="s">
        <v>8</v>
      </c>
      <c r="E128" s="45" t="s">
        <v>9</v>
      </c>
      <c r="F128" s="45" t="s">
        <v>8</v>
      </c>
      <c r="G128" s="46" t="s">
        <v>9</v>
      </c>
      <c r="H128" s="45" t="s">
        <v>8</v>
      </c>
      <c r="I128" s="45" t="s">
        <v>9</v>
      </c>
      <c r="J128" s="45" t="s">
        <v>8</v>
      </c>
      <c r="K128" s="45" t="s">
        <v>9</v>
      </c>
      <c r="L128" s="45" t="s">
        <v>8</v>
      </c>
      <c r="M128" s="45" t="s">
        <v>9</v>
      </c>
      <c r="N128" s="45" t="s">
        <v>8</v>
      </c>
      <c r="O128" s="45" t="s">
        <v>9</v>
      </c>
      <c r="P128" s="45" t="s">
        <v>8</v>
      </c>
      <c r="Q128" s="45" t="s">
        <v>9</v>
      </c>
      <c r="R128" s="45" t="s">
        <v>8</v>
      </c>
      <c r="S128" s="45" t="s">
        <v>9</v>
      </c>
      <c r="T128" s="375"/>
      <c r="U128" s="375"/>
    </row>
    <row r="129" spans="3:21" x14ac:dyDescent="0.25">
      <c r="C129" s="47" t="s">
        <v>13</v>
      </c>
      <c r="D129" s="159">
        <v>2605</v>
      </c>
      <c r="E129" s="159">
        <v>4010</v>
      </c>
      <c r="F129" s="159">
        <v>13387</v>
      </c>
      <c r="G129" s="159">
        <v>5003</v>
      </c>
      <c r="H129" s="159">
        <v>7379</v>
      </c>
      <c r="I129" s="159">
        <v>733</v>
      </c>
      <c r="J129" s="159">
        <v>10903</v>
      </c>
      <c r="K129" s="159">
        <v>13091</v>
      </c>
      <c r="L129" s="159">
        <v>7954</v>
      </c>
      <c r="M129" s="159">
        <v>0</v>
      </c>
      <c r="N129" s="159">
        <v>16110</v>
      </c>
      <c r="O129" s="159">
        <v>0</v>
      </c>
      <c r="P129" s="159">
        <v>0</v>
      </c>
      <c r="Q129" s="159">
        <v>0</v>
      </c>
      <c r="R129" s="159">
        <v>0</v>
      </c>
      <c r="S129" s="159">
        <v>0</v>
      </c>
      <c r="T129" s="159">
        <f>SUM(D129:S129)</f>
        <v>81175</v>
      </c>
      <c r="U129" s="159">
        <f>D129+E129+H129+I129+L129+M129+P129+Q129+(2*(F129+G129+J129+K129+N129+O129+R129+S129))</f>
        <v>139669</v>
      </c>
    </row>
    <row r="130" spans="3:21" x14ac:dyDescent="0.25">
      <c r="C130" s="48" t="s">
        <v>14</v>
      </c>
      <c r="D130" s="160">
        <v>39028</v>
      </c>
      <c r="E130" s="160">
        <v>541</v>
      </c>
      <c r="F130" s="160">
        <v>128558</v>
      </c>
      <c r="G130" s="160">
        <v>14534</v>
      </c>
      <c r="H130" s="160">
        <v>25464</v>
      </c>
      <c r="I130" s="160">
        <v>11112</v>
      </c>
      <c r="J130" s="160">
        <v>69442</v>
      </c>
      <c r="K130" s="160">
        <v>45571</v>
      </c>
      <c r="L130" s="160">
        <v>1557</v>
      </c>
      <c r="M130" s="160">
        <v>62</v>
      </c>
      <c r="N130" s="160">
        <v>3550</v>
      </c>
      <c r="O130" s="160">
        <v>167</v>
      </c>
      <c r="P130" s="160">
        <v>427</v>
      </c>
      <c r="Q130" s="160">
        <v>1862</v>
      </c>
      <c r="R130" s="160">
        <v>1967</v>
      </c>
      <c r="S130" s="160">
        <v>7257</v>
      </c>
      <c r="T130" s="160">
        <f t="shared" ref="T130:T133" si="32">SUM(D130:S130)</f>
        <v>351099</v>
      </c>
      <c r="U130" s="160">
        <f t="shared" ref="U130:U134" si="33">D130+E130+H130+I130+L130+M130+P130+Q130+(2*(F130+G130+J130+K130+N130+O130+R130+S130))</f>
        <v>622145</v>
      </c>
    </row>
    <row r="131" spans="3:21" x14ac:dyDescent="0.25">
      <c r="C131" s="48" t="s">
        <v>15</v>
      </c>
      <c r="D131" s="160">
        <v>5046</v>
      </c>
      <c r="E131" s="160">
        <v>2268</v>
      </c>
      <c r="F131" s="160">
        <v>11960</v>
      </c>
      <c r="G131" s="160">
        <v>27335</v>
      </c>
      <c r="H131" s="160">
        <v>7939</v>
      </c>
      <c r="I131" s="160">
        <v>871</v>
      </c>
      <c r="J131" s="160">
        <v>53394</v>
      </c>
      <c r="K131" s="160">
        <v>3659</v>
      </c>
      <c r="L131" s="160">
        <v>1178</v>
      </c>
      <c r="M131" s="160">
        <v>962</v>
      </c>
      <c r="N131" s="160">
        <v>4147</v>
      </c>
      <c r="O131" s="160">
        <v>12642</v>
      </c>
      <c r="P131" s="160">
        <v>113</v>
      </c>
      <c r="Q131" s="160">
        <v>131</v>
      </c>
      <c r="R131" s="160">
        <v>171</v>
      </c>
      <c r="S131" s="160">
        <v>653</v>
      </c>
      <c r="T131" s="160">
        <f t="shared" si="32"/>
        <v>132469</v>
      </c>
      <c r="U131" s="160">
        <f t="shared" si="33"/>
        <v>246430</v>
      </c>
    </row>
    <row r="132" spans="3:21" x14ac:dyDescent="0.25">
      <c r="C132" s="48" t="s">
        <v>16</v>
      </c>
      <c r="D132" s="160">
        <v>0</v>
      </c>
      <c r="E132" s="160">
        <v>0</v>
      </c>
      <c r="F132" s="160">
        <v>0</v>
      </c>
      <c r="G132" s="160">
        <v>0</v>
      </c>
      <c r="H132" s="160">
        <v>0</v>
      </c>
      <c r="I132" s="160">
        <v>0</v>
      </c>
      <c r="J132" s="160">
        <v>0</v>
      </c>
      <c r="K132" s="160">
        <v>0</v>
      </c>
      <c r="L132" s="160">
        <v>0</v>
      </c>
      <c r="M132" s="160">
        <v>0</v>
      </c>
      <c r="N132" s="160">
        <v>0</v>
      </c>
      <c r="O132" s="160">
        <v>0</v>
      </c>
      <c r="P132" s="160">
        <v>0</v>
      </c>
      <c r="Q132" s="160">
        <v>0</v>
      </c>
      <c r="R132" s="160">
        <v>0</v>
      </c>
      <c r="S132" s="160">
        <v>0</v>
      </c>
      <c r="T132" s="160">
        <f t="shared" si="32"/>
        <v>0</v>
      </c>
      <c r="U132" s="160">
        <f t="shared" si="33"/>
        <v>0</v>
      </c>
    </row>
    <row r="133" spans="3:21" ht="13.8" thickBot="1" x14ac:dyDescent="0.3">
      <c r="C133" s="48" t="s">
        <v>17</v>
      </c>
      <c r="D133" s="161">
        <v>189</v>
      </c>
      <c r="E133" s="161">
        <v>0</v>
      </c>
      <c r="F133" s="161">
        <v>406</v>
      </c>
      <c r="G133" s="161">
        <v>0</v>
      </c>
      <c r="H133" s="161">
        <v>20</v>
      </c>
      <c r="I133" s="161">
        <v>0</v>
      </c>
      <c r="J133" s="161">
        <v>464</v>
      </c>
      <c r="K133" s="161">
        <v>0</v>
      </c>
      <c r="L133" s="161">
        <v>0</v>
      </c>
      <c r="M133" s="161">
        <v>0</v>
      </c>
      <c r="N133" s="161">
        <v>0</v>
      </c>
      <c r="O133" s="161">
        <v>0</v>
      </c>
      <c r="P133" s="161">
        <v>202</v>
      </c>
      <c r="Q133" s="161">
        <v>4</v>
      </c>
      <c r="R133" s="161">
        <v>1055</v>
      </c>
      <c r="S133" s="161">
        <v>117</v>
      </c>
      <c r="T133" s="160">
        <f t="shared" si="32"/>
        <v>2457</v>
      </c>
      <c r="U133" s="160">
        <f t="shared" si="33"/>
        <v>4499</v>
      </c>
    </row>
    <row r="134" spans="3:21" ht="13.8" thickBot="1" x14ac:dyDescent="0.3">
      <c r="C134" s="49" t="s">
        <v>10</v>
      </c>
      <c r="D134" s="50">
        <f>SUM(D129:D133)</f>
        <v>46868</v>
      </c>
      <c r="E134" s="50">
        <f t="shared" ref="E134:S134" si="34">SUM(E129:E133)</f>
        <v>6819</v>
      </c>
      <c r="F134" s="50">
        <f t="shared" si="34"/>
        <v>154311</v>
      </c>
      <c r="G134" s="50">
        <f t="shared" si="34"/>
        <v>46872</v>
      </c>
      <c r="H134" s="50">
        <f t="shared" si="34"/>
        <v>40802</v>
      </c>
      <c r="I134" s="50">
        <f t="shared" si="34"/>
        <v>12716</v>
      </c>
      <c r="J134" s="50">
        <f t="shared" si="34"/>
        <v>134203</v>
      </c>
      <c r="K134" s="50">
        <f t="shared" si="34"/>
        <v>62321</v>
      </c>
      <c r="L134" s="50">
        <f t="shared" si="34"/>
        <v>10689</v>
      </c>
      <c r="M134" s="50">
        <f t="shared" si="34"/>
        <v>1024</v>
      </c>
      <c r="N134" s="50">
        <f t="shared" si="34"/>
        <v>23807</v>
      </c>
      <c r="O134" s="50">
        <f t="shared" si="34"/>
        <v>12809</v>
      </c>
      <c r="P134" s="50">
        <f t="shared" si="34"/>
        <v>742</v>
      </c>
      <c r="Q134" s="50">
        <f t="shared" si="34"/>
        <v>1997</v>
      </c>
      <c r="R134" s="50">
        <f t="shared" si="34"/>
        <v>3193</v>
      </c>
      <c r="S134" s="50">
        <f t="shared" si="34"/>
        <v>8027</v>
      </c>
      <c r="T134" s="50">
        <f>SUM(D134:S134)</f>
        <v>567200</v>
      </c>
      <c r="U134" s="50">
        <f t="shared" si="33"/>
        <v>1012743</v>
      </c>
    </row>
    <row r="135" spans="3:21" ht="13.8" thickBot="1" x14ac:dyDescent="0.3"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</row>
    <row r="136" spans="3:21" ht="13.8" thickBot="1" x14ac:dyDescent="0.3">
      <c r="C136" s="362" t="s">
        <v>85</v>
      </c>
      <c r="D136" s="363"/>
      <c r="E136" s="363"/>
      <c r="F136" s="363"/>
      <c r="G136" s="363"/>
      <c r="H136" s="363"/>
      <c r="I136" s="363"/>
      <c r="J136" s="363"/>
      <c r="K136" s="363"/>
      <c r="L136" s="363"/>
      <c r="M136" s="363"/>
      <c r="N136" s="363"/>
      <c r="O136" s="363"/>
      <c r="P136" s="363"/>
      <c r="Q136" s="363"/>
      <c r="R136" s="363"/>
      <c r="S136" s="363"/>
      <c r="T136" s="363"/>
      <c r="U136" s="364"/>
    </row>
    <row r="137" spans="3:21" ht="13.8" thickBot="1" x14ac:dyDescent="0.3">
      <c r="C137" s="365" t="s">
        <v>12</v>
      </c>
      <c r="D137" s="367" t="s">
        <v>0</v>
      </c>
      <c r="E137" s="368"/>
      <c r="F137" s="368"/>
      <c r="G137" s="369"/>
      <c r="H137" s="370" t="s">
        <v>1</v>
      </c>
      <c r="I137" s="371"/>
      <c r="J137" s="371"/>
      <c r="K137" s="372"/>
      <c r="L137" s="370" t="s">
        <v>2</v>
      </c>
      <c r="M137" s="371"/>
      <c r="N137" s="371"/>
      <c r="O137" s="372"/>
      <c r="P137" s="370" t="s">
        <v>3</v>
      </c>
      <c r="Q137" s="371"/>
      <c r="R137" s="371"/>
      <c r="S137" s="372"/>
      <c r="T137" s="373" t="s">
        <v>4</v>
      </c>
      <c r="U137" s="373" t="s">
        <v>5</v>
      </c>
    </row>
    <row r="138" spans="3:21" ht="13.8" thickBot="1" x14ac:dyDescent="0.3">
      <c r="C138" s="365"/>
      <c r="D138" s="360" t="s">
        <v>6</v>
      </c>
      <c r="E138" s="361"/>
      <c r="F138" s="360" t="s">
        <v>7</v>
      </c>
      <c r="G138" s="361"/>
      <c r="H138" s="360" t="s">
        <v>6</v>
      </c>
      <c r="I138" s="361"/>
      <c r="J138" s="360" t="s">
        <v>7</v>
      </c>
      <c r="K138" s="361"/>
      <c r="L138" s="360" t="s">
        <v>6</v>
      </c>
      <c r="M138" s="361"/>
      <c r="N138" s="360" t="s">
        <v>7</v>
      </c>
      <c r="O138" s="361"/>
      <c r="P138" s="360" t="s">
        <v>6</v>
      </c>
      <c r="Q138" s="361"/>
      <c r="R138" s="360" t="s">
        <v>7</v>
      </c>
      <c r="S138" s="361"/>
      <c r="T138" s="374"/>
      <c r="U138" s="374"/>
    </row>
    <row r="139" spans="3:21" ht="13.8" thickBot="1" x14ac:dyDescent="0.3">
      <c r="C139" s="366"/>
      <c r="D139" s="45" t="s">
        <v>8</v>
      </c>
      <c r="E139" s="45" t="s">
        <v>9</v>
      </c>
      <c r="F139" s="45" t="s">
        <v>8</v>
      </c>
      <c r="G139" s="46" t="s">
        <v>9</v>
      </c>
      <c r="H139" s="45" t="s">
        <v>8</v>
      </c>
      <c r="I139" s="45" t="s">
        <v>9</v>
      </c>
      <c r="J139" s="45" t="s">
        <v>8</v>
      </c>
      <c r="K139" s="45" t="s">
        <v>9</v>
      </c>
      <c r="L139" s="45" t="s">
        <v>8</v>
      </c>
      <c r="M139" s="45" t="s">
        <v>9</v>
      </c>
      <c r="N139" s="45" t="s">
        <v>8</v>
      </c>
      <c r="O139" s="45" t="s">
        <v>9</v>
      </c>
      <c r="P139" s="45" t="s">
        <v>8</v>
      </c>
      <c r="Q139" s="45" t="s">
        <v>9</v>
      </c>
      <c r="R139" s="45" t="s">
        <v>8</v>
      </c>
      <c r="S139" s="45" t="s">
        <v>9</v>
      </c>
      <c r="T139" s="375"/>
      <c r="U139" s="375"/>
    </row>
    <row r="140" spans="3:21" x14ac:dyDescent="0.25">
      <c r="C140" s="47" t="s">
        <v>13</v>
      </c>
      <c r="D140" s="159">
        <f>D129-D118</f>
        <v>-2123</v>
      </c>
      <c r="E140" s="159">
        <f t="shared" ref="E140:S140" si="35">E129-E118</f>
        <v>-3228</v>
      </c>
      <c r="F140" s="159">
        <f t="shared" si="35"/>
        <v>-542</v>
      </c>
      <c r="G140" s="159">
        <f t="shared" si="35"/>
        <v>849</v>
      </c>
      <c r="H140" s="159">
        <f t="shared" si="35"/>
        <v>-5657</v>
      </c>
      <c r="I140" s="159">
        <f t="shared" si="35"/>
        <v>-623</v>
      </c>
      <c r="J140" s="159">
        <f t="shared" si="35"/>
        <v>1587</v>
      </c>
      <c r="K140" s="159">
        <f t="shared" si="35"/>
        <v>325</v>
      </c>
      <c r="L140" s="159">
        <f t="shared" si="35"/>
        <v>-1315</v>
      </c>
      <c r="M140" s="159">
        <f t="shared" si="35"/>
        <v>0</v>
      </c>
      <c r="N140" s="159">
        <f t="shared" si="35"/>
        <v>4236</v>
      </c>
      <c r="O140" s="159">
        <f t="shared" si="35"/>
        <v>0</v>
      </c>
      <c r="P140" s="159">
        <f t="shared" si="35"/>
        <v>0</v>
      </c>
      <c r="Q140" s="159">
        <f t="shared" si="35"/>
        <v>0</v>
      </c>
      <c r="R140" s="159">
        <f t="shared" si="35"/>
        <v>0</v>
      </c>
      <c r="S140" s="159">
        <f t="shared" si="35"/>
        <v>0</v>
      </c>
      <c r="T140" s="159">
        <f>SUM(D140:S140)</f>
        <v>-6491</v>
      </c>
      <c r="U140" s="159">
        <f>D140+E140+H140+I140+L140+M140+P140+Q140+(2*(F140+G140+J140+K140+N140+O140+R140+S140))</f>
        <v>-36</v>
      </c>
    </row>
    <row r="141" spans="3:21" x14ac:dyDescent="0.25">
      <c r="C141" s="48" t="s">
        <v>14</v>
      </c>
      <c r="D141" s="160">
        <f t="shared" ref="D141:S145" si="36">D130-D119</f>
        <v>-2528</v>
      </c>
      <c r="E141" s="160">
        <f t="shared" si="36"/>
        <v>28</v>
      </c>
      <c r="F141" s="160">
        <f t="shared" si="36"/>
        <v>37867</v>
      </c>
      <c r="G141" s="160">
        <f t="shared" si="36"/>
        <v>-3483</v>
      </c>
      <c r="H141" s="160">
        <f t="shared" si="36"/>
        <v>-1818</v>
      </c>
      <c r="I141" s="160">
        <f t="shared" si="36"/>
        <v>3646</v>
      </c>
      <c r="J141" s="160">
        <f t="shared" si="36"/>
        <v>5421</v>
      </c>
      <c r="K141" s="160">
        <f t="shared" si="36"/>
        <v>18980</v>
      </c>
      <c r="L141" s="160">
        <f t="shared" si="36"/>
        <v>-1360</v>
      </c>
      <c r="M141" s="160">
        <f t="shared" si="36"/>
        <v>-82</v>
      </c>
      <c r="N141" s="160">
        <f t="shared" si="36"/>
        <v>-1171</v>
      </c>
      <c r="O141" s="160">
        <f t="shared" si="36"/>
        <v>-151</v>
      </c>
      <c r="P141" s="160">
        <f t="shared" si="36"/>
        <v>-921</v>
      </c>
      <c r="Q141" s="160">
        <f t="shared" si="36"/>
        <v>-1902</v>
      </c>
      <c r="R141" s="160">
        <f t="shared" si="36"/>
        <v>-877</v>
      </c>
      <c r="S141" s="160">
        <f t="shared" si="36"/>
        <v>-1529</v>
      </c>
      <c r="T141" s="160">
        <f t="shared" ref="T141:T144" si="37">SUM(D141:S141)</f>
        <v>50120</v>
      </c>
      <c r="U141" s="160">
        <f t="shared" ref="U141:U144" si="38">D141+E141+H141+I141+L141+M141+P141+Q141+(2*(F141+G141+J141+K141+N141+O141+R141+S141))</f>
        <v>105177</v>
      </c>
    </row>
    <row r="142" spans="3:21" x14ac:dyDescent="0.25">
      <c r="C142" s="48" t="s">
        <v>15</v>
      </c>
      <c r="D142" s="160">
        <f t="shared" si="36"/>
        <v>218</v>
      </c>
      <c r="E142" s="160">
        <f t="shared" si="36"/>
        <v>-2502</v>
      </c>
      <c r="F142" s="160">
        <f t="shared" si="36"/>
        <v>4343</v>
      </c>
      <c r="G142" s="160">
        <f t="shared" si="36"/>
        <v>-16963</v>
      </c>
      <c r="H142" s="160">
        <f t="shared" si="36"/>
        <v>-3263</v>
      </c>
      <c r="I142" s="160">
        <f t="shared" si="36"/>
        <v>-387</v>
      </c>
      <c r="J142" s="160">
        <f t="shared" si="36"/>
        <v>-20282</v>
      </c>
      <c r="K142" s="160">
        <f t="shared" si="36"/>
        <v>1161</v>
      </c>
      <c r="L142" s="160">
        <f t="shared" si="36"/>
        <v>1125</v>
      </c>
      <c r="M142" s="160">
        <f t="shared" si="36"/>
        <v>130</v>
      </c>
      <c r="N142" s="160">
        <f t="shared" si="36"/>
        <v>3723</v>
      </c>
      <c r="O142" s="160">
        <f t="shared" si="36"/>
        <v>-2576</v>
      </c>
      <c r="P142" s="160">
        <f t="shared" si="36"/>
        <v>-6</v>
      </c>
      <c r="Q142" s="160">
        <f t="shared" si="36"/>
        <v>-57</v>
      </c>
      <c r="R142" s="160">
        <f t="shared" si="36"/>
        <v>-3</v>
      </c>
      <c r="S142" s="160">
        <f t="shared" si="36"/>
        <v>71</v>
      </c>
      <c r="T142" s="160">
        <f t="shared" si="37"/>
        <v>-35268</v>
      </c>
      <c r="U142" s="160">
        <f t="shared" si="38"/>
        <v>-65794</v>
      </c>
    </row>
    <row r="143" spans="3:21" x14ac:dyDescent="0.25">
      <c r="C143" s="48" t="s">
        <v>16</v>
      </c>
      <c r="D143" s="160">
        <f t="shared" si="36"/>
        <v>0</v>
      </c>
      <c r="E143" s="160">
        <f t="shared" si="36"/>
        <v>0</v>
      </c>
      <c r="F143" s="160">
        <f t="shared" si="36"/>
        <v>0</v>
      </c>
      <c r="G143" s="160">
        <f t="shared" si="36"/>
        <v>0</v>
      </c>
      <c r="H143" s="160">
        <f t="shared" si="36"/>
        <v>0</v>
      </c>
      <c r="I143" s="160">
        <f t="shared" si="36"/>
        <v>0</v>
      </c>
      <c r="J143" s="160">
        <f t="shared" si="36"/>
        <v>0</v>
      </c>
      <c r="K143" s="160">
        <f t="shared" si="36"/>
        <v>0</v>
      </c>
      <c r="L143" s="160">
        <f t="shared" si="36"/>
        <v>0</v>
      </c>
      <c r="M143" s="160">
        <f t="shared" si="36"/>
        <v>0</v>
      </c>
      <c r="N143" s="160">
        <f t="shared" si="36"/>
        <v>0</v>
      </c>
      <c r="O143" s="160">
        <f t="shared" si="36"/>
        <v>0</v>
      </c>
      <c r="P143" s="160">
        <f t="shared" si="36"/>
        <v>-28</v>
      </c>
      <c r="Q143" s="160">
        <f t="shared" si="36"/>
        <v>-27</v>
      </c>
      <c r="R143" s="160">
        <f t="shared" si="36"/>
        <v>-253</v>
      </c>
      <c r="S143" s="160">
        <f t="shared" si="36"/>
        <v>-162</v>
      </c>
      <c r="T143" s="160">
        <f t="shared" si="37"/>
        <v>-470</v>
      </c>
      <c r="U143" s="160">
        <f t="shared" si="38"/>
        <v>-885</v>
      </c>
    </row>
    <row r="144" spans="3:21" ht="13.8" thickBot="1" x14ac:dyDescent="0.3">
      <c r="C144" s="48" t="s">
        <v>17</v>
      </c>
      <c r="D144" s="161">
        <f t="shared" si="36"/>
        <v>-42</v>
      </c>
      <c r="E144" s="161">
        <f t="shared" si="36"/>
        <v>-6</v>
      </c>
      <c r="F144" s="161">
        <f t="shared" si="36"/>
        <v>75</v>
      </c>
      <c r="G144" s="161">
        <f t="shared" si="36"/>
        <v>0</v>
      </c>
      <c r="H144" s="161">
        <f t="shared" si="36"/>
        <v>-98</v>
      </c>
      <c r="I144" s="161">
        <f t="shared" si="36"/>
        <v>0</v>
      </c>
      <c r="J144" s="161">
        <f t="shared" si="36"/>
        <v>-33</v>
      </c>
      <c r="K144" s="161">
        <f t="shared" si="36"/>
        <v>0</v>
      </c>
      <c r="L144" s="161">
        <f t="shared" si="36"/>
        <v>0</v>
      </c>
      <c r="M144" s="161">
        <f t="shared" si="36"/>
        <v>0</v>
      </c>
      <c r="N144" s="161">
        <f t="shared" si="36"/>
        <v>0</v>
      </c>
      <c r="O144" s="161">
        <f t="shared" si="36"/>
        <v>0</v>
      </c>
      <c r="P144" s="161">
        <f t="shared" si="36"/>
        <v>-99</v>
      </c>
      <c r="Q144" s="161">
        <f t="shared" si="36"/>
        <v>-48</v>
      </c>
      <c r="R144" s="161">
        <f t="shared" si="36"/>
        <v>-68</v>
      </c>
      <c r="S144" s="161">
        <f t="shared" si="36"/>
        <v>35</v>
      </c>
      <c r="T144" s="160">
        <f t="shared" si="37"/>
        <v>-284</v>
      </c>
      <c r="U144" s="160">
        <f t="shared" si="38"/>
        <v>-275</v>
      </c>
    </row>
    <row r="145" spans="3:21" ht="13.8" thickBot="1" x14ac:dyDescent="0.3">
      <c r="C145" s="49" t="s">
        <v>10</v>
      </c>
      <c r="D145" s="50">
        <f>D134-D123</f>
        <v>-4475</v>
      </c>
      <c r="E145" s="50">
        <f t="shared" si="36"/>
        <v>-5708</v>
      </c>
      <c r="F145" s="50">
        <f t="shared" si="36"/>
        <v>41743</v>
      </c>
      <c r="G145" s="50">
        <f t="shared" si="36"/>
        <v>-19597</v>
      </c>
      <c r="H145" s="50">
        <f t="shared" si="36"/>
        <v>-10836</v>
      </c>
      <c r="I145" s="50">
        <f t="shared" si="36"/>
        <v>2636</v>
      </c>
      <c r="J145" s="50">
        <f t="shared" si="36"/>
        <v>-13307</v>
      </c>
      <c r="K145" s="50">
        <f t="shared" si="36"/>
        <v>20466</v>
      </c>
      <c r="L145" s="50">
        <f t="shared" si="36"/>
        <v>-1550</v>
      </c>
      <c r="M145" s="50">
        <f t="shared" si="36"/>
        <v>48</v>
      </c>
      <c r="N145" s="50">
        <f t="shared" si="36"/>
        <v>6788</v>
      </c>
      <c r="O145" s="50">
        <f t="shared" si="36"/>
        <v>-2727</v>
      </c>
      <c r="P145" s="50">
        <f t="shared" si="36"/>
        <v>-1054</v>
      </c>
      <c r="Q145" s="50">
        <f t="shared" si="36"/>
        <v>-2034</v>
      </c>
      <c r="R145" s="50">
        <f t="shared" si="36"/>
        <v>-1201</v>
      </c>
      <c r="S145" s="50">
        <f t="shared" si="36"/>
        <v>-1585</v>
      </c>
      <c r="T145" s="50">
        <f t="shared" ref="T145:U145" si="39">T134-T123</f>
        <v>7607</v>
      </c>
      <c r="U145" s="50">
        <f t="shared" si="39"/>
        <v>38187</v>
      </c>
    </row>
    <row r="146" spans="3:21" ht="13.8" thickBot="1" x14ac:dyDescent="0.3"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</row>
    <row r="147" spans="3:21" ht="13.8" thickBot="1" x14ac:dyDescent="0.3">
      <c r="C147" s="362" t="s">
        <v>86</v>
      </c>
      <c r="D147" s="363"/>
      <c r="E147" s="363"/>
      <c r="F147" s="363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63"/>
      <c r="R147" s="363"/>
      <c r="S147" s="363"/>
      <c r="T147" s="363"/>
      <c r="U147" s="364"/>
    </row>
    <row r="148" spans="3:21" ht="13.8" thickBot="1" x14ac:dyDescent="0.3">
      <c r="C148" s="365" t="s">
        <v>12</v>
      </c>
      <c r="D148" s="367" t="s">
        <v>0</v>
      </c>
      <c r="E148" s="368"/>
      <c r="F148" s="368"/>
      <c r="G148" s="369"/>
      <c r="H148" s="370" t="s">
        <v>1</v>
      </c>
      <c r="I148" s="371"/>
      <c r="J148" s="371"/>
      <c r="K148" s="372"/>
      <c r="L148" s="370" t="s">
        <v>2</v>
      </c>
      <c r="M148" s="371"/>
      <c r="N148" s="371"/>
      <c r="O148" s="372"/>
      <c r="P148" s="370" t="s">
        <v>3</v>
      </c>
      <c r="Q148" s="371"/>
      <c r="R148" s="371"/>
      <c r="S148" s="372"/>
      <c r="T148" s="373" t="s">
        <v>4</v>
      </c>
      <c r="U148" s="373" t="s">
        <v>5</v>
      </c>
    </row>
    <row r="149" spans="3:21" ht="13.8" thickBot="1" x14ac:dyDescent="0.3">
      <c r="C149" s="365"/>
      <c r="D149" s="360" t="s">
        <v>6</v>
      </c>
      <c r="E149" s="361"/>
      <c r="F149" s="360" t="s">
        <v>7</v>
      </c>
      <c r="G149" s="361"/>
      <c r="H149" s="360" t="s">
        <v>6</v>
      </c>
      <c r="I149" s="361"/>
      <c r="J149" s="360" t="s">
        <v>7</v>
      </c>
      <c r="K149" s="361"/>
      <c r="L149" s="360" t="s">
        <v>6</v>
      </c>
      <c r="M149" s="361"/>
      <c r="N149" s="360" t="s">
        <v>7</v>
      </c>
      <c r="O149" s="361"/>
      <c r="P149" s="360" t="s">
        <v>6</v>
      </c>
      <c r="Q149" s="361"/>
      <c r="R149" s="360" t="s">
        <v>7</v>
      </c>
      <c r="S149" s="361"/>
      <c r="T149" s="374"/>
      <c r="U149" s="374"/>
    </row>
    <row r="150" spans="3:21" ht="13.8" thickBot="1" x14ac:dyDescent="0.3">
      <c r="C150" s="366"/>
      <c r="D150" s="45" t="s">
        <v>8</v>
      </c>
      <c r="E150" s="45" t="s">
        <v>9</v>
      </c>
      <c r="F150" s="45" t="s">
        <v>8</v>
      </c>
      <c r="G150" s="46" t="s">
        <v>9</v>
      </c>
      <c r="H150" s="45" t="s">
        <v>8</v>
      </c>
      <c r="I150" s="45" t="s">
        <v>9</v>
      </c>
      <c r="J150" s="45" t="s">
        <v>8</v>
      </c>
      <c r="K150" s="45" t="s">
        <v>9</v>
      </c>
      <c r="L150" s="45" t="s">
        <v>8</v>
      </c>
      <c r="M150" s="45" t="s">
        <v>9</v>
      </c>
      <c r="N150" s="45" t="s">
        <v>8</v>
      </c>
      <c r="O150" s="45" t="s">
        <v>9</v>
      </c>
      <c r="P150" s="45" t="s">
        <v>8</v>
      </c>
      <c r="Q150" s="45" t="s">
        <v>9</v>
      </c>
      <c r="R150" s="45" t="s">
        <v>8</v>
      </c>
      <c r="S150" s="45" t="s">
        <v>9</v>
      </c>
      <c r="T150" s="375"/>
      <c r="U150" s="375"/>
    </row>
    <row r="151" spans="3:21" ht="13.8" thickBot="1" x14ac:dyDescent="0.3">
      <c r="C151" s="47" t="s">
        <v>13</v>
      </c>
      <c r="D151" s="163">
        <f>+D140/D118</f>
        <v>-0.44902707275803722</v>
      </c>
      <c r="E151" s="163">
        <f t="shared" ref="E151:N151" si="40">+E140/E118</f>
        <v>-0.44597955236253106</v>
      </c>
      <c r="F151" s="163">
        <f t="shared" si="40"/>
        <v>-3.8911623232105681E-2</v>
      </c>
      <c r="G151" s="163">
        <f t="shared" si="40"/>
        <v>0.20438131921039962</v>
      </c>
      <c r="H151" s="163">
        <f t="shared" si="40"/>
        <v>-0.43395213255599879</v>
      </c>
      <c r="I151" s="163">
        <f t="shared" si="40"/>
        <v>-0.45943952802359883</v>
      </c>
      <c r="J151" s="163">
        <f t="shared" si="40"/>
        <v>0.17035208243881494</v>
      </c>
      <c r="K151" s="163">
        <f t="shared" si="40"/>
        <v>2.5458248472505093E-2</v>
      </c>
      <c r="L151" s="163">
        <f t="shared" si="40"/>
        <v>-0.14187075196892868</v>
      </c>
      <c r="M151" s="163"/>
      <c r="N151" s="163">
        <f t="shared" si="40"/>
        <v>0.35674583122789288</v>
      </c>
      <c r="O151" s="163"/>
      <c r="P151" s="163"/>
      <c r="Q151" s="163"/>
      <c r="R151" s="163"/>
      <c r="S151" s="163"/>
      <c r="T151" s="163">
        <f>+T140/T118</f>
        <v>-7.4042388155043007E-2</v>
      </c>
      <c r="U151" s="163">
        <f>+U140/U118</f>
        <v>-2.5768583801581902E-4</v>
      </c>
    </row>
    <row r="152" spans="3:21" ht="13.8" thickBot="1" x14ac:dyDescent="0.3">
      <c r="C152" s="48" t="s">
        <v>14</v>
      </c>
      <c r="D152" s="163">
        <f t="shared" ref="D152:U155" si="41">+D141/D119</f>
        <v>-6.0833573972470883E-2</v>
      </c>
      <c r="E152" s="163">
        <f t="shared" si="41"/>
        <v>5.4580896686159841E-2</v>
      </c>
      <c r="F152" s="163">
        <f t="shared" si="41"/>
        <v>0.4175386752820015</v>
      </c>
      <c r="G152" s="163">
        <f t="shared" si="41"/>
        <v>-0.19331742243436753</v>
      </c>
      <c r="H152" s="163">
        <f t="shared" si="41"/>
        <v>-6.6637343303276891E-2</v>
      </c>
      <c r="I152" s="163">
        <f t="shared" si="41"/>
        <v>0.48834717385480847</v>
      </c>
      <c r="J152" s="163">
        <f t="shared" si="41"/>
        <v>8.4675340903765953E-2</v>
      </c>
      <c r="K152" s="163">
        <f t="shared" si="41"/>
        <v>0.7137753375202136</v>
      </c>
      <c r="L152" s="163">
        <f t="shared" si="41"/>
        <v>-0.46623243057936237</v>
      </c>
      <c r="M152" s="163">
        <f t="shared" si="41"/>
        <v>-0.56944444444444442</v>
      </c>
      <c r="N152" s="163">
        <f t="shared" si="41"/>
        <v>-0.24804066934971405</v>
      </c>
      <c r="O152" s="163">
        <f t="shared" si="41"/>
        <v>-0.47484276729559749</v>
      </c>
      <c r="P152" s="163">
        <f t="shared" si="41"/>
        <v>-0.68323442136498513</v>
      </c>
      <c r="Q152" s="163">
        <f t="shared" si="41"/>
        <v>-0.50531349628055255</v>
      </c>
      <c r="R152" s="163">
        <f t="shared" si="41"/>
        <v>-0.30836849507735586</v>
      </c>
      <c r="S152" s="163">
        <f t="shared" si="41"/>
        <v>-0.1740268609150922</v>
      </c>
      <c r="T152" s="164">
        <f t="shared" si="41"/>
        <v>0.16652324580784705</v>
      </c>
      <c r="U152" s="164">
        <f t="shared" si="41"/>
        <v>0.20344972996394362</v>
      </c>
    </row>
    <row r="153" spans="3:21" ht="13.8" thickBot="1" x14ac:dyDescent="0.3">
      <c r="C153" s="48" t="s">
        <v>15</v>
      </c>
      <c r="D153" s="163">
        <f t="shared" si="41"/>
        <v>4.5153272576636289E-2</v>
      </c>
      <c r="E153" s="163">
        <f t="shared" si="41"/>
        <v>-0.52452830188679245</v>
      </c>
      <c r="F153" s="163">
        <f t="shared" si="41"/>
        <v>0.57017198372062494</v>
      </c>
      <c r="G153" s="163">
        <f t="shared" si="41"/>
        <v>-0.38292925188496096</v>
      </c>
      <c r="H153" s="163">
        <f t="shared" si="41"/>
        <v>-0.29128727013033384</v>
      </c>
      <c r="I153" s="163">
        <f t="shared" si="41"/>
        <v>-0.30763116057233703</v>
      </c>
      <c r="J153" s="163">
        <f t="shared" si="41"/>
        <v>-0.27528638905478037</v>
      </c>
      <c r="K153" s="163">
        <f t="shared" si="41"/>
        <v>0.46477181745396318</v>
      </c>
      <c r="L153" s="163">
        <f t="shared" si="41"/>
        <v>21.226415094339622</v>
      </c>
      <c r="M153" s="163">
        <f t="shared" si="41"/>
        <v>0.15625</v>
      </c>
      <c r="N153" s="163">
        <f t="shared" si="41"/>
        <v>8.7806603773584904</v>
      </c>
      <c r="O153" s="163">
        <f t="shared" si="41"/>
        <v>-0.16927322907083717</v>
      </c>
      <c r="P153" s="163">
        <f t="shared" si="41"/>
        <v>-5.0420168067226892E-2</v>
      </c>
      <c r="Q153" s="163">
        <f t="shared" si="41"/>
        <v>-0.30319148936170215</v>
      </c>
      <c r="R153" s="163">
        <f t="shared" si="41"/>
        <v>-1.7241379310344827E-2</v>
      </c>
      <c r="S153" s="163">
        <f t="shared" si="41"/>
        <v>0.12199312714776632</v>
      </c>
      <c r="T153" s="164">
        <f t="shared" si="41"/>
        <v>-0.21025772489075159</v>
      </c>
      <c r="U153" s="164">
        <f t="shared" si="41"/>
        <v>-0.21072691401045404</v>
      </c>
    </row>
    <row r="154" spans="3:21" ht="13.8" thickBot="1" x14ac:dyDescent="0.3">
      <c r="C154" s="48" t="s">
        <v>16</v>
      </c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>
        <f t="shared" si="41"/>
        <v>-1</v>
      </c>
      <c r="Q154" s="163">
        <f t="shared" si="41"/>
        <v>-1</v>
      </c>
      <c r="R154" s="163"/>
      <c r="S154" s="163"/>
      <c r="T154" s="164">
        <f t="shared" si="41"/>
        <v>-1</v>
      </c>
      <c r="U154" s="164">
        <f t="shared" si="41"/>
        <v>-1</v>
      </c>
    </row>
    <row r="155" spans="3:21" ht="13.8" thickBot="1" x14ac:dyDescent="0.3">
      <c r="C155" s="48" t="s">
        <v>17</v>
      </c>
      <c r="D155" s="163">
        <f t="shared" ref="D155:S155" si="42">+D144/D122</f>
        <v>-0.18181818181818182</v>
      </c>
      <c r="E155" s="163"/>
      <c r="F155" s="163">
        <f t="shared" si="42"/>
        <v>0.22658610271903323</v>
      </c>
      <c r="G155" s="163" t="e">
        <f t="shared" si="42"/>
        <v>#DIV/0!</v>
      </c>
      <c r="H155" s="163">
        <f t="shared" si="42"/>
        <v>-0.83050847457627119</v>
      </c>
      <c r="I155" s="163"/>
      <c r="J155" s="163">
        <f t="shared" si="42"/>
        <v>-6.6398390342052319E-2</v>
      </c>
      <c r="K155" s="163"/>
      <c r="L155" s="163"/>
      <c r="M155" s="163"/>
      <c r="N155" s="163"/>
      <c r="O155" s="163"/>
      <c r="P155" s="163">
        <f t="shared" si="42"/>
        <v>-0.32890365448504982</v>
      </c>
      <c r="Q155" s="163">
        <f t="shared" si="42"/>
        <v>-0.92307692307692313</v>
      </c>
      <c r="R155" s="163">
        <f t="shared" si="42"/>
        <v>-6.0552092609082814E-2</v>
      </c>
      <c r="S155" s="163">
        <f t="shared" si="42"/>
        <v>0.42682926829268292</v>
      </c>
      <c r="T155" s="165">
        <f t="shared" si="41"/>
        <v>-0.10361182050346589</v>
      </c>
      <c r="U155" s="165">
        <f t="shared" si="41"/>
        <v>-5.7603686635944701E-2</v>
      </c>
    </row>
    <row r="156" spans="3:21" ht="13.8" thickBot="1" x14ac:dyDescent="0.3">
      <c r="C156" s="49" t="s">
        <v>10</v>
      </c>
      <c r="D156" s="51">
        <f>+D145/D123</f>
        <v>-8.7158911633523559E-2</v>
      </c>
      <c r="E156" s="51">
        <f t="shared" ref="E156:U156" si="43">+E145/E123</f>
        <v>-0.45565578350762354</v>
      </c>
      <c r="F156" s="51">
        <f t="shared" si="43"/>
        <v>0.37082474593134818</v>
      </c>
      <c r="G156" s="51">
        <f t="shared" si="43"/>
        <v>-0.2948291684845567</v>
      </c>
      <c r="H156" s="51">
        <f t="shared" si="43"/>
        <v>-0.20984546264378945</v>
      </c>
      <c r="I156" s="51">
        <f t="shared" si="43"/>
        <v>0.26150793650793652</v>
      </c>
      <c r="J156" s="51">
        <f t="shared" si="43"/>
        <v>-9.0210833163853296E-2</v>
      </c>
      <c r="K156" s="51">
        <f t="shared" si="43"/>
        <v>0.48897383825110502</v>
      </c>
      <c r="L156" s="51">
        <f t="shared" si="43"/>
        <v>-0.12664433368739275</v>
      </c>
      <c r="M156" s="51">
        <f t="shared" si="43"/>
        <v>4.9180327868852458E-2</v>
      </c>
      <c r="N156" s="51">
        <f t="shared" si="43"/>
        <v>0.398848345966273</v>
      </c>
      <c r="O156" s="51">
        <f t="shared" si="43"/>
        <v>-0.17552780638516993</v>
      </c>
      <c r="P156" s="51">
        <f t="shared" si="43"/>
        <v>-0.5868596881959911</v>
      </c>
      <c r="Q156" s="51">
        <f t="shared" si="43"/>
        <v>-0.50458943190275363</v>
      </c>
      <c r="R156" s="51">
        <f t="shared" si="43"/>
        <v>-0.27332726445152483</v>
      </c>
      <c r="S156" s="51">
        <f t="shared" si="43"/>
        <v>-0.16489804411152725</v>
      </c>
      <c r="T156" s="51">
        <f t="shared" si="43"/>
        <v>1.3593808357145283E-2</v>
      </c>
      <c r="U156" s="51">
        <f t="shared" si="43"/>
        <v>3.9183997635846478E-2</v>
      </c>
    </row>
    <row r="159" spans="3:21" x14ac:dyDescent="0.25">
      <c r="C159" s="182" t="s">
        <v>19</v>
      </c>
      <c r="D159" s="183"/>
      <c r="E159" s="183"/>
      <c r="F159" s="183"/>
      <c r="G159" s="183"/>
      <c r="H159" s="184">
        <f>+(D197+F197+H197+J197)/(+D175+F175+H175+J175)</f>
        <v>3.5924679950679675E-2</v>
      </c>
      <c r="I159" s="162"/>
      <c r="J159" s="345" t="s">
        <v>40</v>
      </c>
      <c r="K159" s="346"/>
      <c r="L159" s="346"/>
      <c r="M159" s="346"/>
      <c r="N159" s="346"/>
      <c r="O159" s="346"/>
      <c r="P159" s="346"/>
      <c r="Q159" s="346"/>
      <c r="R159" s="346"/>
      <c r="S159" s="346"/>
      <c r="T159" s="346"/>
      <c r="U159" s="347"/>
    </row>
    <row r="160" spans="3:21" x14ac:dyDescent="0.25">
      <c r="C160" s="185" t="s">
        <v>20</v>
      </c>
      <c r="D160" s="186"/>
      <c r="E160" s="186"/>
      <c r="F160" s="186"/>
      <c r="G160" s="186"/>
      <c r="H160" s="187">
        <f>+((D197+H197)+2*(F197+J197))/((D175+H175)+2*(F175+J175))</f>
        <v>6.2570040542839878E-2</v>
      </c>
      <c r="I160" s="162"/>
      <c r="J160" s="348"/>
      <c r="K160" s="349"/>
      <c r="L160" s="349"/>
      <c r="M160" s="349"/>
      <c r="N160" s="349"/>
      <c r="O160" s="349"/>
      <c r="P160" s="349"/>
      <c r="Q160" s="349"/>
      <c r="R160" s="349"/>
      <c r="S160" s="349"/>
      <c r="T160" s="349"/>
      <c r="U160" s="350"/>
    </row>
    <row r="161" spans="3:21" x14ac:dyDescent="0.25">
      <c r="C161" s="188" t="s">
        <v>21</v>
      </c>
      <c r="D161" s="189"/>
      <c r="E161" s="189"/>
      <c r="F161" s="189"/>
      <c r="G161" s="189"/>
      <c r="H161" s="190">
        <f>+(E197+G197+I197+K197+M197+O197+Q197+S197)/(+E175+G175+I175+K175+M175+O175+Q175+S175)</f>
        <v>-0.16311914686298923</v>
      </c>
      <c r="I161" s="162"/>
      <c r="J161" s="348"/>
      <c r="K161" s="349"/>
      <c r="L161" s="349"/>
      <c r="M161" s="349"/>
      <c r="N161" s="349"/>
      <c r="O161" s="349"/>
      <c r="P161" s="349"/>
      <c r="Q161" s="349"/>
      <c r="R161" s="349"/>
      <c r="S161" s="349"/>
      <c r="T161" s="349"/>
      <c r="U161" s="350"/>
    </row>
    <row r="162" spans="3:21" x14ac:dyDescent="0.25">
      <c r="C162" s="185" t="s">
        <v>18</v>
      </c>
      <c r="D162" s="186"/>
      <c r="E162" s="186"/>
      <c r="F162" s="186"/>
      <c r="G162" s="186"/>
      <c r="H162" s="187">
        <f>+(L197+M197+N197+O197)/+(L175+M175+N175+O175)</f>
        <v>8.3634529713373124E-2</v>
      </c>
      <c r="I162" s="162"/>
      <c r="J162" s="345" t="s">
        <v>80</v>
      </c>
      <c r="K162" s="346"/>
      <c r="L162" s="346"/>
      <c r="M162" s="346"/>
      <c r="N162" s="346"/>
      <c r="O162" s="346"/>
      <c r="P162" s="346"/>
      <c r="Q162" s="346"/>
      <c r="R162" s="346"/>
      <c r="S162" s="346"/>
      <c r="T162" s="346"/>
      <c r="U162" s="347"/>
    </row>
    <row r="163" spans="3:21" x14ac:dyDescent="0.25">
      <c r="C163" s="185" t="s">
        <v>23</v>
      </c>
      <c r="D163" s="191"/>
      <c r="E163" s="191"/>
      <c r="F163" s="191"/>
      <c r="G163" s="191"/>
      <c r="H163" s="187">
        <f>+(P197+Q197+R197+S197)/(P175+Q175+R175+S175)</f>
        <v>-0.16158168355826288</v>
      </c>
      <c r="I163" s="162"/>
      <c r="J163" s="348"/>
      <c r="K163" s="349"/>
      <c r="L163" s="349"/>
      <c r="M163" s="349"/>
      <c r="N163" s="349"/>
      <c r="O163" s="349"/>
      <c r="P163" s="349"/>
      <c r="Q163" s="349"/>
      <c r="R163" s="349"/>
      <c r="S163" s="349"/>
      <c r="T163" s="349"/>
      <c r="U163" s="350"/>
    </row>
    <row r="164" spans="3:21" x14ac:dyDescent="0.25">
      <c r="C164" s="192" t="s">
        <v>22</v>
      </c>
      <c r="D164" s="193"/>
      <c r="E164" s="193"/>
      <c r="F164" s="193"/>
      <c r="G164" s="193"/>
      <c r="H164" s="194">
        <f>+U197/U175</f>
        <v>1.1840924430204184E-2</v>
      </c>
      <c r="I164" s="162"/>
      <c r="J164" s="351"/>
      <c r="K164" s="352"/>
      <c r="L164" s="352"/>
      <c r="M164" s="352"/>
      <c r="N164" s="352"/>
      <c r="O164" s="352"/>
      <c r="P164" s="352"/>
      <c r="Q164" s="352"/>
      <c r="R164" s="352"/>
      <c r="S164" s="352"/>
      <c r="T164" s="352"/>
      <c r="U164" s="353"/>
    </row>
    <row r="165" spans="3:21" ht="13.8" thickBot="1" x14ac:dyDescent="0.3"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</row>
    <row r="166" spans="3:21" ht="13.8" thickBot="1" x14ac:dyDescent="0.3">
      <c r="C166" s="195">
        <v>2020</v>
      </c>
      <c r="D166" s="333" t="s">
        <v>42</v>
      </c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5"/>
    </row>
    <row r="167" spans="3:21" ht="13.8" thickBot="1" x14ac:dyDescent="0.3">
      <c r="C167" s="337" t="s">
        <v>12</v>
      </c>
      <c r="D167" s="354" t="s">
        <v>0</v>
      </c>
      <c r="E167" s="355"/>
      <c r="F167" s="355"/>
      <c r="G167" s="356"/>
      <c r="H167" s="357" t="s">
        <v>1</v>
      </c>
      <c r="I167" s="358"/>
      <c r="J167" s="358"/>
      <c r="K167" s="359"/>
      <c r="L167" s="357" t="s">
        <v>2</v>
      </c>
      <c r="M167" s="358"/>
      <c r="N167" s="358"/>
      <c r="O167" s="359"/>
      <c r="P167" s="357" t="s">
        <v>3</v>
      </c>
      <c r="Q167" s="358"/>
      <c r="R167" s="358"/>
      <c r="S167" s="359"/>
      <c r="T167" s="342" t="s">
        <v>4</v>
      </c>
      <c r="U167" s="342" t="s">
        <v>5</v>
      </c>
    </row>
    <row r="168" spans="3:21" ht="13.8" thickBot="1" x14ac:dyDescent="0.3">
      <c r="C168" s="337"/>
      <c r="D168" s="331" t="s">
        <v>6</v>
      </c>
      <c r="E168" s="332"/>
      <c r="F168" s="331" t="s">
        <v>7</v>
      </c>
      <c r="G168" s="332"/>
      <c r="H168" s="331" t="s">
        <v>6</v>
      </c>
      <c r="I168" s="332"/>
      <c r="J168" s="331" t="s">
        <v>7</v>
      </c>
      <c r="K168" s="332"/>
      <c r="L168" s="331" t="s">
        <v>6</v>
      </c>
      <c r="M168" s="332"/>
      <c r="N168" s="331" t="s">
        <v>7</v>
      </c>
      <c r="O168" s="332"/>
      <c r="P168" s="331" t="s">
        <v>6</v>
      </c>
      <c r="Q168" s="332"/>
      <c r="R168" s="331" t="s">
        <v>7</v>
      </c>
      <c r="S168" s="332"/>
      <c r="T168" s="343"/>
      <c r="U168" s="343"/>
    </row>
    <row r="169" spans="3:21" ht="13.8" thickBot="1" x14ac:dyDescent="0.3">
      <c r="C169" s="338"/>
      <c r="D169" s="196" t="s">
        <v>8</v>
      </c>
      <c r="E169" s="196" t="s">
        <v>9</v>
      </c>
      <c r="F169" s="196" t="s">
        <v>8</v>
      </c>
      <c r="G169" s="197" t="s">
        <v>9</v>
      </c>
      <c r="H169" s="196" t="s">
        <v>8</v>
      </c>
      <c r="I169" s="196" t="s">
        <v>9</v>
      </c>
      <c r="J169" s="196" t="s">
        <v>8</v>
      </c>
      <c r="K169" s="196" t="s">
        <v>9</v>
      </c>
      <c r="L169" s="196" t="s">
        <v>8</v>
      </c>
      <c r="M169" s="196" t="s">
        <v>9</v>
      </c>
      <c r="N169" s="196" t="s">
        <v>8</v>
      </c>
      <c r="O169" s="196" t="s">
        <v>9</v>
      </c>
      <c r="P169" s="196" t="s">
        <v>8</v>
      </c>
      <c r="Q169" s="196" t="s">
        <v>9</v>
      </c>
      <c r="R169" s="196" t="s">
        <v>8</v>
      </c>
      <c r="S169" s="196" t="s">
        <v>9</v>
      </c>
      <c r="T169" s="344"/>
      <c r="U169" s="344"/>
    </row>
    <row r="170" spans="3:21" x14ac:dyDescent="0.25">
      <c r="C170" s="198" t="s">
        <v>13</v>
      </c>
      <c r="D170" s="159">
        <v>4593</v>
      </c>
      <c r="E170" s="159">
        <v>10501</v>
      </c>
      <c r="F170" s="159">
        <v>17892</v>
      </c>
      <c r="G170" s="159">
        <v>3818</v>
      </c>
      <c r="H170" s="159">
        <v>15077</v>
      </c>
      <c r="I170" s="159">
        <v>708</v>
      </c>
      <c r="J170" s="159">
        <v>10956</v>
      </c>
      <c r="K170" s="159">
        <v>16950</v>
      </c>
      <c r="L170" s="159">
        <v>10325</v>
      </c>
      <c r="M170" s="159">
        <v>0</v>
      </c>
      <c r="N170" s="159">
        <v>15297</v>
      </c>
      <c r="O170" s="159">
        <v>0</v>
      </c>
      <c r="P170" s="159">
        <v>0</v>
      </c>
      <c r="Q170" s="159">
        <v>0</v>
      </c>
      <c r="R170" s="159">
        <v>0</v>
      </c>
      <c r="S170" s="159">
        <v>0</v>
      </c>
      <c r="T170" s="159">
        <f>SUM(D170:S170)</f>
        <v>106117</v>
      </c>
      <c r="U170" s="159">
        <f>D170+E170+H170+I170+L170+M170+P170+Q170+(2*(F170+G170+J170+K170+N170+O170+R170+S170))</f>
        <v>171030</v>
      </c>
    </row>
    <row r="171" spans="3:21" x14ac:dyDescent="0.25">
      <c r="C171" s="199" t="s">
        <v>14</v>
      </c>
      <c r="D171" s="160">
        <v>42714</v>
      </c>
      <c r="E171" s="160">
        <v>466</v>
      </c>
      <c r="F171" s="160">
        <v>110109</v>
      </c>
      <c r="G171" s="160">
        <v>16489</v>
      </c>
      <c r="H171" s="160">
        <v>29130</v>
      </c>
      <c r="I171" s="160">
        <v>7520</v>
      </c>
      <c r="J171" s="160">
        <v>64992</v>
      </c>
      <c r="K171" s="160">
        <v>41081</v>
      </c>
      <c r="L171" s="160">
        <v>1862</v>
      </c>
      <c r="M171" s="160">
        <v>34</v>
      </c>
      <c r="N171" s="160">
        <v>3683</v>
      </c>
      <c r="O171" s="160">
        <v>1627</v>
      </c>
      <c r="P171" s="160">
        <v>355</v>
      </c>
      <c r="Q171" s="160">
        <v>4009</v>
      </c>
      <c r="R171" s="160">
        <v>1041</v>
      </c>
      <c r="S171" s="160">
        <v>11072</v>
      </c>
      <c r="T171" s="160">
        <f t="shared" ref="T171:T174" si="44">SUM(D171:S171)</f>
        <v>336184</v>
      </c>
      <c r="U171" s="160">
        <f t="shared" ref="U171:U175" si="45">D171+E171+H171+I171+L171+M171+P171+Q171+(2*(F171+G171+J171+K171+N171+O171+R171+S171))</f>
        <v>586278</v>
      </c>
    </row>
    <row r="172" spans="3:21" x14ac:dyDescent="0.25">
      <c r="C172" s="199" t="s">
        <v>15</v>
      </c>
      <c r="D172" s="160">
        <v>4875</v>
      </c>
      <c r="E172" s="160">
        <v>4002</v>
      </c>
      <c r="F172" s="160">
        <v>7929</v>
      </c>
      <c r="G172" s="160">
        <v>46444</v>
      </c>
      <c r="H172" s="160">
        <v>9949</v>
      </c>
      <c r="I172" s="160">
        <v>592</v>
      </c>
      <c r="J172" s="160">
        <v>74918</v>
      </c>
      <c r="K172" s="160">
        <v>3964</v>
      </c>
      <c r="L172" s="160">
        <v>50</v>
      </c>
      <c r="M172" s="160">
        <v>323</v>
      </c>
      <c r="N172" s="160">
        <v>155</v>
      </c>
      <c r="O172" s="160">
        <v>14232</v>
      </c>
      <c r="P172" s="160">
        <v>122</v>
      </c>
      <c r="Q172" s="160">
        <v>220</v>
      </c>
      <c r="R172" s="160">
        <v>56</v>
      </c>
      <c r="S172" s="160">
        <v>505</v>
      </c>
      <c r="T172" s="160">
        <f t="shared" si="44"/>
        <v>168336</v>
      </c>
      <c r="U172" s="160">
        <f t="shared" si="45"/>
        <v>316539</v>
      </c>
    </row>
    <row r="173" spans="3:21" x14ac:dyDescent="0.25">
      <c r="C173" s="199" t="s">
        <v>16</v>
      </c>
      <c r="D173" s="160">
        <v>0</v>
      </c>
      <c r="E173" s="160">
        <v>0</v>
      </c>
      <c r="F173" s="160">
        <v>0</v>
      </c>
      <c r="G173" s="160">
        <v>0</v>
      </c>
      <c r="H173" s="160">
        <v>0</v>
      </c>
      <c r="I173" s="160">
        <v>0</v>
      </c>
      <c r="J173" s="160">
        <v>0</v>
      </c>
      <c r="K173" s="160">
        <v>0</v>
      </c>
      <c r="L173" s="160">
        <v>0</v>
      </c>
      <c r="M173" s="160">
        <v>0</v>
      </c>
      <c r="N173" s="160">
        <v>0</v>
      </c>
      <c r="O173" s="160">
        <v>0</v>
      </c>
      <c r="P173" s="160">
        <v>17</v>
      </c>
      <c r="Q173" s="160">
        <v>30</v>
      </c>
      <c r="R173" s="160">
        <v>256</v>
      </c>
      <c r="S173" s="160">
        <v>50</v>
      </c>
      <c r="T173" s="160">
        <f t="shared" si="44"/>
        <v>353</v>
      </c>
      <c r="U173" s="160">
        <f t="shared" si="45"/>
        <v>659</v>
      </c>
    </row>
    <row r="174" spans="3:21" ht="13.8" thickBot="1" x14ac:dyDescent="0.3">
      <c r="C174" s="199" t="s">
        <v>17</v>
      </c>
      <c r="D174" s="160">
        <v>215</v>
      </c>
      <c r="E174" s="160">
        <v>5</v>
      </c>
      <c r="F174" s="160">
        <v>343</v>
      </c>
      <c r="G174" s="160">
        <v>1</v>
      </c>
      <c r="H174" s="160">
        <v>15</v>
      </c>
      <c r="I174" s="160">
        <v>0</v>
      </c>
      <c r="J174" s="160">
        <v>451</v>
      </c>
      <c r="K174" s="160">
        <v>0</v>
      </c>
      <c r="L174" s="160">
        <v>0</v>
      </c>
      <c r="M174" s="160">
        <v>0</v>
      </c>
      <c r="N174" s="160">
        <v>0</v>
      </c>
      <c r="O174" s="160">
        <v>0</v>
      </c>
      <c r="P174" s="160">
        <v>273</v>
      </c>
      <c r="Q174" s="160">
        <v>46</v>
      </c>
      <c r="R174" s="160">
        <v>950</v>
      </c>
      <c r="S174" s="160">
        <v>41</v>
      </c>
      <c r="T174" s="160">
        <f t="shared" si="44"/>
        <v>2340</v>
      </c>
      <c r="U174" s="160">
        <f t="shared" si="45"/>
        <v>4126</v>
      </c>
    </row>
    <row r="175" spans="3:21" ht="13.8" thickBot="1" x14ac:dyDescent="0.3">
      <c r="C175" s="200" t="s">
        <v>10</v>
      </c>
      <c r="D175" s="201">
        <f>SUM(D170:D174)</f>
        <v>52397</v>
      </c>
      <c r="E175" s="201">
        <f t="shared" ref="E175:S175" si="46">SUM(E170:E174)</f>
        <v>14974</v>
      </c>
      <c r="F175" s="201">
        <f t="shared" si="46"/>
        <v>136273</v>
      </c>
      <c r="G175" s="201">
        <f t="shared" si="46"/>
        <v>66752</v>
      </c>
      <c r="H175" s="201">
        <f t="shared" si="46"/>
        <v>54171</v>
      </c>
      <c r="I175" s="201">
        <f t="shared" si="46"/>
        <v>8820</v>
      </c>
      <c r="J175" s="201">
        <f t="shared" si="46"/>
        <v>151317</v>
      </c>
      <c r="K175" s="201">
        <f t="shared" si="46"/>
        <v>61995</v>
      </c>
      <c r="L175" s="201">
        <f t="shared" si="46"/>
        <v>12237</v>
      </c>
      <c r="M175" s="201">
        <f t="shared" si="46"/>
        <v>357</v>
      </c>
      <c r="N175" s="201">
        <f t="shared" si="46"/>
        <v>19135</v>
      </c>
      <c r="O175" s="201">
        <f t="shared" si="46"/>
        <v>15859</v>
      </c>
      <c r="P175" s="201">
        <f t="shared" si="46"/>
        <v>767</v>
      </c>
      <c r="Q175" s="201">
        <f t="shared" si="46"/>
        <v>4305</v>
      </c>
      <c r="R175" s="201">
        <f t="shared" si="46"/>
        <v>2303</v>
      </c>
      <c r="S175" s="201">
        <f t="shared" si="46"/>
        <v>11668</v>
      </c>
      <c r="T175" s="201">
        <f>SUM(D175:S175)</f>
        <v>613330</v>
      </c>
      <c r="U175" s="201">
        <f t="shared" si="45"/>
        <v>1078632</v>
      </c>
    </row>
    <row r="176" spans="3:21" ht="13.8" thickBot="1" x14ac:dyDescent="0.3">
      <c r="C176" s="162"/>
      <c r="D176" s="162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</row>
    <row r="177" spans="3:21" ht="13.8" customHeight="1" thickBot="1" x14ac:dyDescent="0.3">
      <c r="C177" s="195">
        <v>2021</v>
      </c>
      <c r="D177" s="333" t="s">
        <v>87</v>
      </c>
      <c r="E177" s="334"/>
      <c r="F177" s="334"/>
      <c r="G177" s="334"/>
      <c r="H177" s="334"/>
      <c r="I177" s="334"/>
      <c r="J177" s="334"/>
      <c r="K177" s="334"/>
      <c r="L177" s="334"/>
      <c r="M177" s="334"/>
      <c r="N177" s="334"/>
      <c r="O177" s="334"/>
      <c r="P177" s="334"/>
      <c r="Q177" s="334"/>
      <c r="R177" s="334"/>
      <c r="S177" s="334"/>
      <c r="T177" s="334"/>
      <c r="U177" s="335"/>
    </row>
    <row r="178" spans="3:21" ht="13.8" customHeight="1" thickBot="1" x14ac:dyDescent="0.3">
      <c r="C178" s="336" t="s">
        <v>12</v>
      </c>
      <c r="D178" s="339" t="s">
        <v>0</v>
      </c>
      <c r="E178" s="340"/>
      <c r="F178" s="340"/>
      <c r="G178" s="341"/>
      <c r="H178" s="339" t="s">
        <v>1</v>
      </c>
      <c r="I178" s="340"/>
      <c r="J178" s="340"/>
      <c r="K178" s="341"/>
      <c r="L178" s="339" t="s">
        <v>2</v>
      </c>
      <c r="M178" s="340"/>
      <c r="N178" s="340"/>
      <c r="O178" s="341"/>
      <c r="P178" s="339" t="s">
        <v>3</v>
      </c>
      <c r="Q178" s="340"/>
      <c r="R178" s="340"/>
      <c r="S178" s="341"/>
      <c r="T178" s="342" t="s">
        <v>4</v>
      </c>
      <c r="U178" s="342" t="s">
        <v>5</v>
      </c>
    </row>
    <row r="179" spans="3:21" ht="13.8" thickBot="1" x14ac:dyDescent="0.3">
      <c r="C179" s="337"/>
      <c r="D179" s="331" t="s">
        <v>6</v>
      </c>
      <c r="E179" s="332"/>
      <c r="F179" s="331" t="s">
        <v>7</v>
      </c>
      <c r="G179" s="332"/>
      <c r="H179" s="331" t="s">
        <v>6</v>
      </c>
      <c r="I179" s="332"/>
      <c r="J179" s="331" t="s">
        <v>7</v>
      </c>
      <c r="K179" s="332"/>
      <c r="L179" s="331" t="s">
        <v>6</v>
      </c>
      <c r="M179" s="332"/>
      <c r="N179" s="331" t="s">
        <v>7</v>
      </c>
      <c r="O179" s="332"/>
      <c r="P179" s="331" t="s">
        <v>6</v>
      </c>
      <c r="Q179" s="332"/>
      <c r="R179" s="331" t="s">
        <v>7</v>
      </c>
      <c r="S179" s="332"/>
      <c r="T179" s="343"/>
      <c r="U179" s="343"/>
    </row>
    <row r="180" spans="3:21" ht="13.8" thickBot="1" x14ac:dyDescent="0.3">
      <c r="C180" s="338"/>
      <c r="D180" s="196" t="s">
        <v>8</v>
      </c>
      <c r="E180" s="196" t="s">
        <v>9</v>
      </c>
      <c r="F180" s="196" t="s">
        <v>8</v>
      </c>
      <c r="G180" s="197" t="s">
        <v>9</v>
      </c>
      <c r="H180" s="196" t="s">
        <v>8</v>
      </c>
      <c r="I180" s="196" t="s">
        <v>9</v>
      </c>
      <c r="J180" s="196" t="s">
        <v>8</v>
      </c>
      <c r="K180" s="196" t="s">
        <v>9</v>
      </c>
      <c r="L180" s="196" t="s">
        <v>8</v>
      </c>
      <c r="M180" s="196" t="s">
        <v>9</v>
      </c>
      <c r="N180" s="196" t="s">
        <v>8</v>
      </c>
      <c r="O180" s="196" t="s">
        <v>9</v>
      </c>
      <c r="P180" s="196" t="s">
        <v>8</v>
      </c>
      <c r="Q180" s="196" t="s">
        <v>9</v>
      </c>
      <c r="R180" s="196" t="s">
        <v>8</v>
      </c>
      <c r="S180" s="196" t="s">
        <v>9</v>
      </c>
      <c r="T180" s="344"/>
      <c r="U180" s="344"/>
    </row>
    <row r="181" spans="3:21" x14ac:dyDescent="0.25">
      <c r="C181" s="198" t="s">
        <v>13</v>
      </c>
      <c r="D181" s="159">
        <v>3169</v>
      </c>
      <c r="E181" s="159">
        <v>7345</v>
      </c>
      <c r="F181" s="159">
        <v>15696</v>
      </c>
      <c r="G181" s="159">
        <v>5693</v>
      </c>
      <c r="H181" s="159">
        <v>9607</v>
      </c>
      <c r="I181" s="159">
        <v>1028</v>
      </c>
      <c r="J181" s="159">
        <v>10723</v>
      </c>
      <c r="K181" s="159">
        <v>16322</v>
      </c>
      <c r="L181" s="159">
        <v>7230</v>
      </c>
      <c r="M181" s="159">
        <v>0</v>
      </c>
      <c r="N181" s="159">
        <v>15239</v>
      </c>
      <c r="O181" s="159">
        <v>0</v>
      </c>
      <c r="P181" s="159">
        <v>2</v>
      </c>
      <c r="Q181" s="159">
        <v>0</v>
      </c>
      <c r="R181" s="159">
        <v>0</v>
      </c>
      <c r="S181" s="159">
        <v>0</v>
      </c>
      <c r="T181" s="159">
        <f>SUM(D181:S181)</f>
        <v>92054</v>
      </c>
      <c r="U181" s="159">
        <f>D181+E181+H181+I181+L181+M181+P181+Q181+(2*(F181+G181+J181+K181+N181+O181+R181+S181))</f>
        <v>155727</v>
      </c>
    </row>
    <row r="182" spans="3:21" x14ac:dyDescent="0.25">
      <c r="C182" s="199" t="s">
        <v>14</v>
      </c>
      <c r="D182" s="160">
        <v>39095</v>
      </c>
      <c r="E182" s="160">
        <v>267</v>
      </c>
      <c r="F182" s="160">
        <v>144253</v>
      </c>
      <c r="G182" s="160">
        <v>8996</v>
      </c>
      <c r="H182" s="160">
        <v>28089</v>
      </c>
      <c r="I182" s="160">
        <v>6088</v>
      </c>
      <c r="J182" s="160">
        <v>72465</v>
      </c>
      <c r="K182" s="160">
        <v>53577</v>
      </c>
      <c r="L182" s="160">
        <v>2904</v>
      </c>
      <c r="M182" s="160">
        <v>33</v>
      </c>
      <c r="N182" s="160">
        <v>5558</v>
      </c>
      <c r="O182" s="160">
        <v>755</v>
      </c>
      <c r="P182" s="160">
        <v>1361</v>
      </c>
      <c r="Q182" s="160">
        <v>1471</v>
      </c>
      <c r="R182" s="160">
        <v>3871</v>
      </c>
      <c r="S182" s="160">
        <v>6024</v>
      </c>
      <c r="T182" s="160">
        <f t="shared" ref="T182:T185" si="47">SUM(D182:S182)</f>
        <v>374807</v>
      </c>
      <c r="U182" s="160">
        <f t="shared" ref="U182:U186" si="48">D182+E182+H182+I182+L182+M182+P182+Q182+(2*(F182+G182+J182+K182+N182+O182+R182+S182))</f>
        <v>670306</v>
      </c>
    </row>
    <row r="183" spans="3:21" x14ac:dyDescent="0.25">
      <c r="C183" s="199" t="s">
        <v>15</v>
      </c>
      <c r="D183" s="160">
        <v>4381</v>
      </c>
      <c r="E183" s="160">
        <v>1355</v>
      </c>
      <c r="F183" s="160">
        <v>10616</v>
      </c>
      <c r="G183" s="160">
        <v>27779</v>
      </c>
      <c r="H183" s="160">
        <v>7632</v>
      </c>
      <c r="I183" s="160">
        <v>1309</v>
      </c>
      <c r="J183" s="160">
        <v>61273</v>
      </c>
      <c r="K183" s="160">
        <v>2817</v>
      </c>
      <c r="L183" s="160">
        <v>1242</v>
      </c>
      <c r="M183" s="160">
        <v>1017</v>
      </c>
      <c r="N183" s="160">
        <v>6262</v>
      </c>
      <c r="O183" s="160">
        <v>11328</v>
      </c>
      <c r="P183" s="160">
        <v>115</v>
      </c>
      <c r="Q183" s="160">
        <v>223</v>
      </c>
      <c r="R183" s="160">
        <v>211</v>
      </c>
      <c r="S183" s="160">
        <v>909</v>
      </c>
      <c r="T183" s="160">
        <f t="shared" si="47"/>
        <v>138469</v>
      </c>
      <c r="U183" s="160">
        <f t="shared" si="48"/>
        <v>259664</v>
      </c>
    </row>
    <row r="184" spans="3:21" x14ac:dyDescent="0.25">
      <c r="C184" s="199" t="s">
        <v>16</v>
      </c>
      <c r="D184" s="160">
        <v>0</v>
      </c>
      <c r="E184" s="160">
        <v>0</v>
      </c>
      <c r="F184" s="160">
        <v>0</v>
      </c>
      <c r="G184" s="160">
        <v>0</v>
      </c>
      <c r="H184" s="160">
        <v>0</v>
      </c>
      <c r="I184" s="160">
        <v>0</v>
      </c>
      <c r="J184" s="160">
        <v>0</v>
      </c>
      <c r="K184" s="160">
        <v>0</v>
      </c>
      <c r="L184" s="160">
        <v>0</v>
      </c>
      <c r="M184" s="160">
        <v>0</v>
      </c>
      <c r="N184" s="160">
        <v>0</v>
      </c>
      <c r="O184" s="160">
        <v>0</v>
      </c>
      <c r="P184" s="160">
        <v>0</v>
      </c>
      <c r="Q184" s="160">
        <v>0</v>
      </c>
      <c r="R184" s="160">
        <v>0</v>
      </c>
      <c r="S184" s="160">
        <v>0</v>
      </c>
      <c r="T184" s="160">
        <f t="shared" si="47"/>
        <v>0</v>
      </c>
      <c r="U184" s="160">
        <f t="shared" si="48"/>
        <v>0</v>
      </c>
    </row>
    <row r="185" spans="3:21" ht="13.8" thickBot="1" x14ac:dyDescent="0.3">
      <c r="C185" s="199" t="s">
        <v>17</v>
      </c>
      <c r="D185" s="161">
        <v>228</v>
      </c>
      <c r="E185" s="161">
        <v>0</v>
      </c>
      <c r="F185" s="161">
        <v>626</v>
      </c>
      <c r="G185" s="161">
        <v>17</v>
      </c>
      <c r="H185" s="161">
        <v>30</v>
      </c>
      <c r="I185" s="161">
        <v>0</v>
      </c>
      <c r="J185" s="161">
        <v>435</v>
      </c>
      <c r="K185" s="161">
        <v>0</v>
      </c>
      <c r="L185" s="161">
        <v>0</v>
      </c>
      <c r="M185" s="161">
        <v>0</v>
      </c>
      <c r="N185" s="161">
        <v>0</v>
      </c>
      <c r="O185" s="161">
        <v>0</v>
      </c>
      <c r="P185" s="161">
        <v>256</v>
      </c>
      <c r="Q185" s="161">
        <v>9</v>
      </c>
      <c r="R185" s="161">
        <v>1279</v>
      </c>
      <c r="S185" s="161">
        <v>235</v>
      </c>
      <c r="T185" s="160">
        <f t="shared" si="47"/>
        <v>3115</v>
      </c>
      <c r="U185" s="160">
        <f t="shared" si="48"/>
        <v>5707</v>
      </c>
    </row>
    <row r="186" spans="3:21" ht="13.8" thickBot="1" x14ac:dyDescent="0.3">
      <c r="C186" s="200" t="s">
        <v>10</v>
      </c>
      <c r="D186" s="201">
        <f>SUM(D181:D185)</f>
        <v>46873</v>
      </c>
      <c r="E186" s="201">
        <f t="shared" ref="E186:S186" si="49">SUM(E181:E185)</f>
        <v>8967</v>
      </c>
      <c r="F186" s="201">
        <f t="shared" si="49"/>
        <v>171191</v>
      </c>
      <c r="G186" s="201">
        <f t="shared" si="49"/>
        <v>42485</v>
      </c>
      <c r="H186" s="201">
        <f t="shared" si="49"/>
        <v>45358</v>
      </c>
      <c r="I186" s="201">
        <f t="shared" si="49"/>
        <v>8425</v>
      </c>
      <c r="J186" s="201">
        <f t="shared" si="49"/>
        <v>144896</v>
      </c>
      <c r="K186" s="201">
        <f t="shared" si="49"/>
        <v>72716</v>
      </c>
      <c r="L186" s="201">
        <f t="shared" si="49"/>
        <v>11376</v>
      </c>
      <c r="M186" s="201">
        <f t="shared" si="49"/>
        <v>1050</v>
      </c>
      <c r="N186" s="201">
        <f t="shared" si="49"/>
        <v>27059</v>
      </c>
      <c r="O186" s="201">
        <f t="shared" si="49"/>
        <v>12083</v>
      </c>
      <c r="P186" s="201">
        <f t="shared" si="49"/>
        <v>1734</v>
      </c>
      <c r="Q186" s="201">
        <f t="shared" si="49"/>
        <v>1703</v>
      </c>
      <c r="R186" s="201">
        <f t="shared" si="49"/>
        <v>5361</v>
      </c>
      <c r="S186" s="201">
        <f t="shared" si="49"/>
        <v>7168</v>
      </c>
      <c r="T186" s="201">
        <f>SUM(D186:S186)</f>
        <v>608445</v>
      </c>
      <c r="U186" s="201">
        <f t="shared" si="48"/>
        <v>1091404</v>
      </c>
    </row>
    <row r="187" spans="3:21" ht="13.8" thickBot="1" x14ac:dyDescent="0.3">
      <c r="C187" s="162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</row>
    <row r="188" spans="3:21" ht="13.8" customHeight="1" thickBot="1" x14ac:dyDescent="0.3">
      <c r="C188" s="333" t="s">
        <v>88</v>
      </c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4"/>
      <c r="T188" s="334"/>
      <c r="U188" s="335"/>
    </row>
    <row r="189" spans="3:21" ht="13.8" customHeight="1" thickBot="1" x14ac:dyDescent="0.3">
      <c r="C189" s="336" t="s">
        <v>12</v>
      </c>
      <c r="D189" s="339" t="s">
        <v>0</v>
      </c>
      <c r="E189" s="340"/>
      <c r="F189" s="340"/>
      <c r="G189" s="341"/>
      <c r="H189" s="339" t="s">
        <v>1</v>
      </c>
      <c r="I189" s="340"/>
      <c r="J189" s="340"/>
      <c r="K189" s="341"/>
      <c r="L189" s="339" t="s">
        <v>2</v>
      </c>
      <c r="M189" s="340"/>
      <c r="N189" s="340"/>
      <c r="O189" s="341"/>
      <c r="P189" s="339" t="s">
        <v>3</v>
      </c>
      <c r="Q189" s="340"/>
      <c r="R189" s="340"/>
      <c r="S189" s="341"/>
      <c r="T189" s="342" t="s">
        <v>4</v>
      </c>
      <c r="U189" s="342" t="s">
        <v>5</v>
      </c>
    </row>
    <row r="190" spans="3:21" ht="13.8" thickBot="1" x14ac:dyDescent="0.3">
      <c r="C190" s="337"/>
      <c r="D190" s="331" t="s">
        <v>6</v>
      </c>
      <c r="E190" s="332"/>
      <c r="F190" s="331" t="s">
        <v>7</v>
      </c>
      <c r="G190" s="332"/>
      <c r="H190" s="331" t="s">
        <v>6</v>
      </c>
      <c r="I190" s="332"/>
      <c r="J190" s="331" t="s">
        <v>7</v>
      </c>
      <c r="K190" s="332"/>
      <c r="L190" s="331" t="s">
        <v>6</v>
      </c>
      <c r="M190" s="332"/>
      <c r="N190" s="331" t="s">
        <v>7</v>
      </c>
      <c r="O190" s="332"/>
      <c r="P190" s="331" t="s">
        <v>6</v>
      </c>
      <c r="Q190" s="332"/>
      <c r="R190" s="331" t="s">
        <v>7</v>
      </c>
      <c r="S190" s="332"/>
      <c r="T190" s="343"/>
      <c r="U190" s="343"/>
    </row>
    <row r="191" spans="3:21" ht="13.8" thickBot="1" x14ac:dyDescent="0.3">
      <c r="C191" s="338"/>
      <c r="D191" s="196" t="s">
        <v>8</v>
      </c>
      <c r="E191" s="196" t="s">
        <v>9</v>
      </c>
      <c r="F191" s="196" t="s">
        <v>8</v>
      </c>
      <c r="G191" s="197" t="s">
        <v>9</v>
      </c>
      <c r="H191" s="196" t="s">
        <v>8</v>
      </c>
      <c r="I191" s="196" t="s">
        <v>9</v>
      </c>
      <c r="J191" s="196" t="s">
        <v>8</v>
      </c>
      <c r="K191" s="196" t="s">
        <v>9</v>
      </c>
      <c r="L191" s="196" t="s">
        <v>8</v>
      </c>
      <c r="M191" s="196" t="s">
        <v>9</v>
      </c>
      <c r="N191" s="196" t="s">
        <v>8</v>
      </c>
      <c r="O191" s="196" t="s">
        <v>9</v>
      </c>
      <c r="P191" s="196" t="s">
        <v>8</v>
      </c>
      <c r="Q191" s="196" t="s">
        <v>9</v>
      </c>
      <c r="R191" s="196" t="s">
        <v>8</v>
      </c>
      <c r="S191" s="196" t="s">
        <v>9</v>
      </c>
      <c r="T191" s="344"/>
      <c r="U191" s="344"/>
    </row>
    <row r="192" spans="3:21" x14ac:dyDescent="0.25">
      <c r="C192" s="198" t="s">
        <v>13</v>
      </c>
      <c r="D192" s="159">
        <f>D181-D170</f>
        <v>-1424</v>
      </c>
      <c r="E192" s="159">
        <f t="shared" ref="E192:S192" si="50">E181-E170</f>
        <v>-3156</v>
      </c>
      <c r="F192" s="159">
        <f t="shared" si="50"/>
        <v>-2196</v>
      </c>
      <c r="G192" s="159">
        <f t="shared" si="50"/>
        <v>1875</v>
      </c>
      <c r="H192" s="159">
        <f t="shared" si="50"/>
        <v>-5470</v>
      </c>
      <c r="I192" s="159">
        <f t="shared" si="50"/>
        <v>320</v>
      </c>
      <c r="J192" s="159">
        <f t="shared" si="50"/>
        <v>-233</v>
      </c>
      <c r="K192" s="159">
        <f t="shared" si="50"/>
        <v>-628</v>
      </c>
      <c r="L192" s="159">
        <f t="shared" si="50"/>
        <v>-3095</v>
      </c>
      <c r="M192" s="159">
        <f t="shared" si="50"/>
        <v>0</v>
      </c>
      <c r="N192" s="159">
        <f t="shared" si="50"/>
        <v>-58</v>
      </c>
      <c r="O192" s="159">
        <f t="shared" si="50"/>
        <v>0</v>
      </c>
      <c r="P192" s="159">
        <f t="shared" si="50"/>
        <v>2</v>
      </c>
      <c r="Q192" s="159">
        <f t="shared" si="50"/>
        <v>0</v>
      </c>
      <c r="R192" s="159">
        <f t="shared" si="50"/>
        <v>0</v>
      </c>
      <c r="S192" s="159">
        <f t="shared" si="50"/>
        <v>0</v>
      </c>
      <c r="T192" s="159">
        <f>SUM(D192:S192)</f>
        <v>-14063</v>
      </c>
      <c r="U192" s="159">
        <f>D192+E192+H192+I192+L192+M192+P192+Q192+(2*(F192+G192+J192+K192+N192+O192+R192+S192))</f>
        <v>-15303</v>
      </c>
    </row>
    <row r="193" spans="3:21" x14ac:dyDescent="0.25">
      <c r="C193" s="199" t="s">
        <v>14</v>
      </c>
      <c r="D193" s="160">
        <f t="shared" ref="D193:S197" si="51">D182-D171</f>
        <v>-3619</v>
      </c>
      <c r="E193" s="160">
        <f t="shared" si="51"/>
        <v>-199</v>
      </c>
      <c r="F193" s="160">
        <f t="shared" si="51"/>
        <v>34144</v>
      </c>
      <c r="G193" s="160">
        <f t="shared" si="51"/>
        <v>-7493</v>
      </c>
      <c r="H193" s="160">
        <f t="shared" si="51"/>
        <v>-1041</v>
      </c>
      <c r="I193" s="160">
        <f t="shared" si="51"/>
        <v>-1432</v>
      </c>
      <c r="J193" s="160">
        <f t="shared" si="51"/>
        <v>7473</v>
      </c>
      <c r="K193" s="160">
        <f t="shared" si="51"/>
        <v>12496</v>
      </c>
      <c r="L193" s="160">
        <f t="shared" si="51"/>
        <v>1042</v>
      </c>
      <c r="M193" s="160">
        <f t="shared" si="51"/>
        <v>-1</v>
      </c>
      <c r="N193" s="160">
        <f t="shared" si="51"/>
        <v>1875</v>
      </c>
      <c r="O193" s="160">
        <f t="shared" si="51"/>
        <v>-872</v>
      </c>
      <c r="P193" s="160">
        <f t="shared" si="51"/>
        <v>1006</v>
      </c>
      <c r="Q193" s="160">
        <f t="shared" si="51"/>
        <v>-2538</v>
      </c>
      <c r="R193" s="160">
        <f t="shared" si="51"/>
        <v>2830</v>
      </c>
      <c r="S193" s="160">
        <f t="shared" si="51"/>
        <v>-5048</v>
      </c>
      <c r="T193" s="160">
        <f t="shared" ref="T193:T196" si="52">SUM(D193:S193)</f>
        <v>38623</v>
      </c>
      <c r="U193" s="160">
        <f t="shared" ref="U193:U196" si="53">D193+E193+H193+I193+L193+M193+P193+Q193+(2*(F193+G193+J193+K193+N193+O193+R193+S193))</f>
        <v>84028</v>
      </c>
    </row>
    <row r="194" spans="3:21" x14ac:dyDescent="0.25">
      <c r="C194" s="199" t="s">
        <v>15</v>
      </c>
      <c r="D194" s="160">
        <f t="shared" si="51"/>
        <v>-494</v>
      </c>
      <c r="E194" s="160">
        <f t="shared" si="51"/>
        <v>-2647</v>
      </c>
      <c r="F194" s="160">
        <f t="shared" si="51"/>
        <v>2687</v>
      </c>
      <c r="G194" s="160">
        <f t="shared" si="51"/>
        <v>-18665</v>
      </c>
      <c r="H194" s="160">
        <f t="shared" si="51"/>
        <v>-2317</v>
      </c>
      <c r="I194" s="160">
        <f t="shared" si="51"/>
        <v>717</v>
      </c>
      <c r="J194" s="160">
        <f t="shared" si="51"/>
        <v>-13645</v>
      </c>
      <c r="K194" s="160">
        <f t="shared" si="51"/>
        <v>-1147</v>
      </c>
      <c r="L194" s="160">
        <f t="shared" si="51"/>
        <v>1192</v>
      </c>
      <c r="M194" s="160">
        <f t="shared" si="51"/>
        <v>694</v>
      </c>
      <c r="N194" s="160">
        <f t="shared" si="51"/>
        <v>6107</v>
      </c>
      <c r="O194" s="160">
        <f t="shared" si="51"/>
        <v>-2904</v>
      </c>
      <c r="P194" s="160">
        <f t="shared" si="51"/>
        <v>-7</v>
      </c>
      <c r="Q194" s="160">
        <f t="shared" si="51"/>
        <v>3</v>
      </c>
      <c r="R194" s="160">
        <f t="shared" si="51"/>
        <v>155</v>
      </c>
      <c r="S194" s="160">
        <f t="shared" si="51"/>
        <v>404</v>
      </c>
      <c r="T194" s="160">
        <f t="shared" si="52"/>
        <v>-29867</v>
      </c>
      <c r="U194" s="160">
        <f t="shared" si="53"/>
        <v>-56875</v>
      </c>
    </row>
    <row r="195" spans="3:21" x14ac:dyDescent="0.25">
      <c r="C195" s="199" t="s">
        <v>16</v>
      </c>
      <c r="D195" s="160">
        <f t="shared" si="51"/>
        <v>0</v>
      </c>
      <c r="E195" s="160">
        <f t="shared" si="51"/>
        <v>0</v>
      </c>
      <c r="F195" s="160">
        <f t="shared" si="51"/>
        <v>0</v>
      </c>
      <c r="G195" s="160">
        <f t="shared" si="51"/>
        <v>0</v>
      </c>
      <c r="H195" s="160">
        <f t="shared" si="51"/>
        <v>0</v>
      </c>
      <c r="I195" s="160">
        <f t="shared" si="51"/>
        <v>0</v>
      </c>
      <c r="J195" s="160">
        <f t="shared" si="51"/>
        <v>0</v>
      </c>
      <c r="K195" s="160">
        <f t="shared" si="51"/>
        <v>0</v>
      </c>
      <c r="L195" s="160">
        <f t="shared" si="51"/>
        <v>0</v>
      </c>
      <c r="M195" s="160">
        <f t="shared" si="51"/>
        <v>0</v>
      </c>
      <c r="N195" s="160">
        <f t="shared" si="51"/>
        <v>0</v>
      </c>
      <c r="O195" s="160">
        <f t="shared" si="51"/>
        <v>0</v>
      </c>
      <c r="P195" s="160">
        <f t="shared" si="51"/>
        <v>-17</v>
      </c>
      <c r="Q195" s="160">
        <f t="shared" si="51"/>
        <v>-30</v>
      </c>
      <c r="R195" s="160">
        <f t="shared" si="51"/>
        <v>-256</v>
      </c>
      <c r="S195" s="160">
        <f t="shared" si="51"/>
        <v>-50</v>
      </c>
      <c r="T195" s="160">
        <f t="shared" si="52"/>
        <v>-353</v>
      </c>
      <c r="U195" s="160">
        <f t="shared" si="53"/>
        <v>-659</v>
      </c>
    </row>
    <row r="196" spans="3:21" ht="13.8" thickBot="1" x14ac:dyDescent="0.3">
      <c r="C196" s="199" t="s">
        <v>17</v>
      </c>
      <c r="D196" s="161">
        <f t="shared" si="51"/>
        <v>13</v>
      </c>
      <c r="E196" s="161">
        <f t="shared" si="51"/>
        <v>-5</v>
      </c>
      <c r="F196" s="161">
        <f t="shared" si="51"/>
        <v>283</v>
      </c>
      <c r="G196" s="161">
        <f t="shared" si="51"/>
        <v>16</v>
      </c>
      <c r="H196" s="161">
        <f t="shared" si="51"/>
        <v>15</v>
      </c>
      <c r="I196" s="161">
        <f t="shared" si="51"/>
        <v>0</v>
      </c>
      <c r="J196" s="161">
        <f t="shared" si="51"/>
        <v>-16</v>
      </c>
      <c r="K196" s="161">
        <f t="shared" si="51"/>
        <v>0</v>
      </c>
      <c r="L196" s="161">
        <f t="shared" si="51"/>
        <v>0</v>
      </c>
      <c r="M196" s="161">
        <f t="shared" si="51"/>
        <v>0</v>
      </c>
      <c r="N196" s="161">
        <f t="shared" si="51"/>
        <v>0</v>
      </c>
      <c r="O196" s="161">
        <f t="shared" si="51"/>
        <v>0</v>
      </c>
      <c r="P196" s="161">
        <f t="shared" si="51"/>
        <v>-17</v>
      </c>
      <c r="Q196" s="161">
        <f t="shared" si="51"/>
        <v>-37</v>
      </c>
      <c r="R196" s="161">
        <f t="shared" si="51"/>
        <v>329</v>
      </c>
      <c r="S196" s="161">
        <f t="shared" si="51"/>
        <v>194</v>
      </c>
      <c r="T196" s="160">
        <f t="shared" si="52"/>
        <v>775</v>
      </c>
      <c r="U196" s="160">
        <f t="shared" si="53"/>
        <v>1581</v>
      </c>
    </row>
    <row r="197" spans="3:21" ht="13.8" thickBot="1" x14ac:dyDescent="0.3">
      <c r="C197" s="200" t="s">
        <v>10</v>
      </c>
      <c r="D197" s="201">
        <f>D186-D175</f>
        <v>-5524</v>
      </c>
      <c r="E197" s="201">
        <f t="shared" si="51"/>
        <v>-6007</v>
      </c>
      <c r="F197" s="201">
        <f t="shared" si="51"/>
        <v>34918</v>
      </c>
      <c r="G197" s="201">
        <f t="shared" si="51"/>
        <v>-24267</v>
      </c>
      <c r="H197" s="201">
        <f t="shared" si="51"/>
        <v>-8813</v>
      </c>
      <c r="I197" s="201">
        <f t="shared" si="51"/>
        <v>-395</v>
      </c>
      <c r="J197" s="201">
        <f t="shared" si="51"/>
        <v>-6421</v>
      </c>
      <c r="K197" s="201">
        <f t="shared" si="51"/>
        <v>10721</v>
      </c>
      <c r="L197" s="201">
        <f t="shared" si="51"/>
        <v>-861</v>
      </c>
      <c r="M197" s="201">
        <f t="shared" si="51"/>
        <v>693</v>
      </c>
      <c r="N197" s="201">
        <f t="shared" si="51"/>
        <v>7924</v>
      </c>
      <c r="O197" s="201">
        <f t="shared" si="51"/>
        <v>-3776</v>
      </c>
      <c r="P197" s="201">
        <f t="shared" si="51"/>
        <v>967</v>
      </c>
      <c r="Q197" s="201">
        <f t="shared" si="51"/>
        <v>-2602</v>
      </c>
      <c r="R197" s="201">
        <f t="shared" si="51"/>
        <v>3058</v>
      </c>
      <c r="S197" s="201">
        <f t="shared" si="51"/>
        <v>-4500</v>
      </c>
      <c r="T197" s="201">
        <f t="shared" ref="T197:U197" si="54">T186-T175</f>
        <v>-4885</v>
      </c>
      <c r="U197" s="201">
        <f t="shared" si="54"/>
        <v>12772</v>
      </c>
    </row>
    <row r="198" spans="3:21" ht="13.8" thickBot="1" x14ac:dyDescent="0.3">
      <c r="C198" s="162"/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</row>
    <row r="199" spans="3:21" ht="13.8" customHeight="1" thickBot="1" x14ac:dyDescent="0.3">
      <c r="C199" s="333" t="s">
        <v>89</v>
      </c>
      <c r="D199" s="334"/>
      <c r="E199" s="334"/>
      <c r="F199" s="334"/>
      <c r="G199" s="334"/>
      <c r="H199" s="334"/>
      <c r="I199" s="334"/>
      <c r="J199" s="334"/>
      <c r="K199" s="334"/>
      <c r="L199" s="334"/>
      <c r="M199" s="334"/>
      <c r="N199" s="334"/>
      <c r="O199" s="334"/>
      <c r="P199" s="334"/>
      <c r="Q199" s="334"/>
      <c r="R199" s="334"/>
      <c r="S199" s="334"/>
      <c r="T199" s="334"/>
      <c r="U199" s="335"/>
    </row>
    <row r="200" spans="3:21" ht="13.8" customHeight="1" thickBot="1" x14ac:dyDescent="0.3">
      <c r="C200" s="336" t="s">
        <v>12</v>
      </c>
      <c r="D200" s="339" t="s">
        <v>0</v>
      </c>
      <c r="E200" s="340"/>
      <c r="F200" s="340"/>
      <c r="G200" s="341"/>
      <c r="H200" s="339" t="s">
        <v>1</v>
      </c>
      <c r="I200" s="340"/>
      <c r="J200" s="340"/>
      <c r="K200" s="341"/>
      <c r="L200" s="339" t="s">
        <v>2</v>
      </c>
      <c r="M200" s="340"/>
      <c r="N200" s="340"/>
      <c r="O200" s="341"/>
      <c r="P200" s="339" t="s">
        <v>3</v>
      </c>
      <c r="Q200" s="340"/>
      <c r="R200" s="340"/>
      <c r="S200" s="341"/>
      <c r="T200" s="342" t="s">
        <v>4</v>
      </c>
      <c r="U200" s="342" t="s">
        <v>5</v>
      </c>
    </row>
    <row r="201" spans="3:21" ht="13.8" thickBot="1" x14ac:dyDescent="0.3">
      <c r="C201" s="337"/>
      <c r="D201" s="331" t="s">
        <v>6</v>
      </c>
      <c r="E201" s="332"/>
      <c r="F201" s="331" t="s">
        <v>7</v>
      </c>
      <c r="G201" s="332"/>
      <c r="H201" s="331" t="s">
        <v>6</v>
      </c>
      <c r="I201" s="332"/>
      <c r="J201" s="331" t="s">
        <v>7</v>
      </c>
      <c r="K201" s="332"/>
      <c r="L201" s="331" t="s">
        <v>6</v>
      </c>
      <c r="M201" s="332"/>
      <c r="N201" s="331" t="s">
        <v>7</v>
      </c>
      <c r="O201" s="332"/>
      <c r="P201" s="331" t="s">
        <v>6</v>
      </c>
      <c r="Q201" s="332"/>
      <c r="R201" s="331" t="s">
        <v>7</v>
      </c>
      <c r="S201" s="332"/>
      <c r="T201" s="343"/>
      <c r="U201" s="343"/>
    </row>
    <row r="202" spans="3:21" ht="13.8" thickBot="1" x14ac:dyDescent="0.3">
      <c r="C202" s="338"/>
      <c r="D202" s="196" t="s">
        <v>8</v>
      </c>
      <c r="E202" s="196" t="s">
        <v>9</v>
      </c>
      <c r="F202" s="196" t="s">
        <v>8</v>
      </c>
      <c r="G202" s="197" t="s">
        <v>9</v>
      </c>
      <c r="H202" s="196" t="s">
        <v>8</v>
      </c>
      <c r="I202" s="196" t="s">
        <v>9</v>
      </c>
      <c r="J202" s="196" t="s">
        <v>8</v>
      </c>
      <c r="K202" s="196" t="s">
        <v>9</v>
      </c>
      <c r="L202" s="196" t="s">
        <v>8</v>
      </c>
      <c r="M202" s="196" t="s">
        <v>9</v>
      </c>
      <c r="N202" s="196" t="s">
        <v>8</v>
      </c>
      <c r="O202" s="196" t="s">
        <v>9</v>
      </c>
      <c r="P202" s="196" t="s">
        <v>8</v>
      </c>
      <c r="Q202" s="196" t="s">
        <v>9</v>
      </c>
      <c r="R202" s="196" t="s">
        <v>8</v>
      </c>
      <c r="S202" s="196" t="s">
        <v>9</v>
      </c>
      <c r="T202" s="344"/>
      <c r="U202" s="344"/>
    </row>
    <row r="203" spans="3:21" ht="13.8" thickBot="1" x14ac:dyDescent="0.3">
      <c r="C203" s="198" t="s">
        <v>13</v>
      </c>
      <c r="D203" s="163">
        <f>+D192/D170</f>
        <v>-0.31003701284563467</v>
      </c>
      <c r="E203" s="163">
        <f t="shared" ref="E203:L203" si="55">+E192/E170</f>
        <v>-0.30054280544710027</v>
      </c>
      <c r="F203" s="163">
        <f t="shared" si="55"/>
        <v>-0.1227364185110664</v>
      </c>
      <c r="G203" s="163">
        <f t="shared" si="55"/>
        <v>0.49109481403876376</v>
      </c>
      <c r="H203" s="163">
        <f t="shared" si="55"/>
        <v>-0.36280427140677851</v>
      </c>
      <c r="I203" s="163">
        <f t="shared" si="55"/>
        <v>0.4519774011299435</v>
      </c>
      <c r="J203" s="163">
        <f t="shared" si="55"/>
        <v>-2.126688572471705E-2</v>
      </c>
      <c r="K203" s="163">
        <f t="shared" si="55"/>
        <v>-3.705014749262537E-2</v>
      </c>
      <c r="L203" s="163">
        <f t="shared" si="55"/>
        <v>-0.29975786924939468</v>
      </c>
      <c r="M203" s="163"/>
      <c r="N203" s="163">
        <f t="shared" ref="N203" si="56">+N192/N170</f>
        <v>-3.7915931228345427E-3</v>
      </c>
      <c r="O203" s="163"/>
      <c r="P203" s="163"/>
      <c r="Q203" s="163"/>
      <c r="R203" s="163"/>
      <c r="S203" s="163"/>
      <c r="T203" s="163">
        <f>+T192/T170</f>
        <v>-0.13252353534306474</v>
      </c>
      <c r="U203" s="163">
        <f>+U192/U170</f>
        <v>-8.9475530608665144E-2</v>
      </c>
    </row>
    <row r="204" spans="3:21" ht="13.8" thickBot="1" x14ac:dyDescent="0.3">
      <c r="C204" s="199" t="s">
        <v>14</v>
      </c>
      <c r="D204" s="163">
        <f t="shared" ref="D204:U207" si="57">+D193/D171</f>
        <v>-8.4726319239593575E-2</v>
      </c>
      <c r="E204" s="163">
        <f t="shared" si="57"/>
        <v>-0.42703862660944208</v>
      </c>
      <c r="F204" s="163">
        <f t="shared" si="57"/>
        <v>0.31009272629848605</v>
      </c>
      <c r="G204" s="163">
        <f t="shared" si="57"/>
        <v>-0.45442416156225363</v>
      </c>
      <c r="H204" s="163">
        <f t="shared" si="57"/>
        <v>-3.5736354273944386E-2</v>
      </c>
      <c r="I204" s="163">
        <f t="shared" si="57"/>
        <v>-0.19042553191489361</v>
      </c>
      <c r="J204" s="163">
        <f t="shared" si="57"/>
        <v>0.11498338257016248</v>
      </c>
      <c r="K204" s="163">
        <f t="shared" si="57"/>
        <v>0.30417954772279154</v>
      </c>
      <c r="L204" s="163">
        <f t="shared" si="57"/>
        <v>0.55961331901181521</v>
      </c>
      <c r="M204" s="163">
        <f t="shared" si="57"/>
        <v>-2.9411764705882353E-2</v>
      </c>
      <c r="N204" s="163">
        <f t="shared" si="57"/>
        <v>0.50909584577789846</v>
      </c>
      <c r="O204" s="163">
        <f t="shared" si="57"/>
        <v>-0.53595574677320224</v>
      </c>
      <c r="P204" s="163">
        <f t="shared" si="57"/>
        <v>2.8338028169014087</v>
      </c>
      <c r="Q204" s="163">
        <f t="shared" si="57"/>
        <v>-0.63307557994512342</v>
      </c>
      <c r="R204" s="163">
        <f t="shared" si="57"/>
        <v>2.7185398655139288</v>
      </c>
      <c r="S204" s="163">
        <f t="shared" si="57"/>
        <v>-0.45592485549132949</v>
      </c>
      <c r="T204" s="164">
        <f t="shared" si="57"/>
        <v>0.11488649073126621</v>
      </c>
      <c r="U204" s="164">
        <f t="shared" si="57"/>
        <v>0.143324497934427</v>
      </c>
    </row>
    <row r="205" spans="3:21" ht="13.8" thickBot="1" x14ac:dyDescent="0.3">
      <c r="C205" s="199" t="s">
        <v>15</v>
      </c>
      <c r="D205" s="163">
        <f t="shared" si="57"/>
        <v>-0.10133333333333333</v>
      </c>
      <c r="E205" s="163">
        <f t="shared" si="57"/>
        <v>-0.66141929035482261</v>
      </c>
      <c r="F205" s="163">
        <f t="shared" si="57"/>
        <v>0.33888258292344559</v>
      </c>
      <c r="G205" s="163">
        <f t="shared" si="57"/>
        <v>-0.40188183618981999</v>
      </c>
      <c r="H205" s="163">
        <f t="shared" si="57"/>
        <v>-0.23288772740978994</v>
      </c>
      <c r="I205" s="163">
        <f t="shared" si="57"/>
        <v>1.2111486486486487</v>
      </c>
      <c r="J205" s="163">
        <f t="shared" si="57"/>
        <v>-0.18213246482821219</v>
      </c>
      <c r="K205" s="163">
        <f t="shared" si="57"/>
        <v>-0.28935418768920285</v>
      </c>
      <c r="L205" s="163">
        <f t="shared" si="57"/>
        <v>23.84</v>
      </c>
      <c r="M205" s="163">
        <f t="shared" si="57"/>
        <v>2.1486068111455108</v>
      </c>
      <c r="N205" s="163">
        <f t="shared" si="57"/>
        <v>39.4</v>
      </c>
      <c r="O205" s="163">
        <f t="shared" si="57"/>
        <v>-0.20404721753794267</v>
      </c>
      <c r="P205" s="163">
        <f t="shared" si="57"/>
        <v>-5.737704918032787E-2</v>
      </c>
      <c r="Q205" s="163">
        <f t="shared" si="57"/>
        <v>1.3636363636363636E-2</v>
      </c>
      <c r="R205" s="163">
        <f t="shared" si="57"/>
        <v>2.7678571428571428</v>
      </c>
      <c r="S205" s="163">
        <f t="shared" si="57"/>
        <v>0.8</v>
      </c>
      <c r="T205" s="164">
        <f t="shared" si="57"/>
        <v>-0.17742491208060071</v>
      </c>
      <c r="U205" s="164">
        <f t="shared" si="57"/>
        <v>-0.17967770164181981</v>
      </c>
    </row>
    <row r="206" spans="3:21" ht="13.8" thickBot="1" x14ac:dyDescent="0.3">
      <c r="C206" s="199" t="s">
        <v>16</v>
      </c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>
        <f t="shared" si="57"/>
        <v>-1</v>
      </c>
      <c r="Q206" s="163">
        <f t="shared" si="57"/>
        <v>-1</v>
      </c>
      <c r="R206" s="163"/>
      <c r="S206" s="163"/>
      <c r="T206" s="164">
        <f t="shared" si="57"/>
        <v>-1</v>
      </c>
      <c r="U206" s="164">
        <f t="shared" si="57"/>
        <v>-1</v>
      </c>
    </row>
    <row r="207" spans="3:21" ht="13.8" thickBot="1" x14ac:dyDescent="0.3">
      <c r="C207" s="199" t="s">
        <v>17</v>
      </c>
      <c r="D207" s="163">
        <f t="shared" ref="D207" si="58">+D196/D174</f>
        <v>6.0465116279069767E-2</v>
      </c>
      <c r="E207" s="163"/>
      <c r="F207" s="163">
        <f t="shared" ref="F207:H207" si="59">+F196/F174</f>
        <v>0.82507288629737607</v>
      </c>
      <c r="G207" s="163">
        <f t="shared" si="59"/>
        <v>16</v>
      </c>
      <c r="H207" s="163">
        <f t="shared" si="59"/>
        <v>1</v>
      </c>
      <c r="I207" s="163"/>
      <c r="J207" s="163">
        <f t="shared" ref="J207" si="60">+J196/J174</f>
        <v>-3.5476718403547672E-2</v>
      </c>
      <c r="K207" s="163"/>
      <c r="L207" s="163"/>
      <c r="M207" s="163"/>
      <c r="N207" s="163"/>
      <c r="O207" s="163"/>
      <c r="P207" s="163">
        <f t="shared" si="57"/>
        <v>-6.2271062271062272E-2</v>
      </c>
      <c r="Q207" s="163">
        <f t="shared" si="57"/>
        <v>-0.80434782608695654</v>
      </c>
      <c r="R207" s="163">
        <f t="shared" si="57"/>
        <v>0.34631578947368419</v>
      </c>
      <c r="S207" s="163">
        <f t="shared" si="57"/>
        <v>4.7317073170731705</v>
      </c>
      <c r="T207" s="165">
        <f t="shared" si="57"/>
        <v>0.33119658119658119</v>
      </c>
      <c r="U207" s="165">
        <f t="shared" si="57"/>
        <v>0.38317983519146875</v>
      </c>
    </row>
    <row r="208" spans="3:21" ht="13.8" thickBot="1" x14ac:dyDescent="0.3">
      <c r="C208" s="200" t="s">
        <v>10</v>
      </c>
      <c r="D208" s="202">
        <f>+D197/D175</f>
        <v>-0.10542588316124969</v>
      </c>
      <c r="E208" s="202">
        <f t="shared" ref="E208:U208" si="61">+E197/E175</f>
        <v>-0.40116201415787367</v>
      </c>
      <c r="F208" s="202">
        <f t="shared" si="61"/>
        <v>0.25623564462512749</v>
      </c>
      <c r="G208" s="202">
        <f t="shared" si="61"/>
        <v>-0.36353966922339404</v>
      </c>
      <c r="H208" s="202">
        <f t="shared" si="61"/>
        <v>-0.16268852337966808</v>
      </c>
      <c r="I208" s="202">
        <f t="shared" si="61"/>
        <v>-4.4784580498866217E-2</v>
      </c>
      <c r="J208" s="202">
        <f t="shared" si="61"/>
        <v>-4.2434095309846216E-2</v>
      </c>
      <c r="K208" s="202">
        <f t="shared" si="61"/>
        <v>0.17293330107266716</v>
      </c>
      <c r="L208" s="202">
        <f t="shared" si="61"/>
        <v>-7.036038244667811E-2</v>
      </c>
      <c r="M208" s="202">
        <f t="shared" si="61"/>
        <v>1.9411764705882353</v>
      </c>
      <c r="N208" s="202">
        <f t="shared" si="61"/>
        <v>0.41411026914031879</v>
      </c>
      <c r="O208" s="202">
        <f t="shared" si="61"/>
        <v>-0.23809824074657923</v>
      </c>
      <c r="P208" s="202">
        <f t="shared" si="61"/>
        <v>1.2607561929595827</v>
      </c>
      <c r="Q208" s="202">
        <f t="shared" si="61"/>
        <v>-0.60441347270615564</v>
      </c>
      <c r="R208" s="202">
        <f t="shared" si="61"/>
        <v>1.32783326096396</v>
      </c>
      <c r="S208" s="202">
        <f t="shared" si="61"/>
        <v>-0.38567020911895783</v>
      </c>
      <c r="T208" s="202">
        <f t="shared" si="61"/>
        <v>-7.9647171995499977E-3</v>
      </c>
      <c r="U208" s="202">
        <f t="shared" si="61"/>
        <v>1.1840924430204184E-2</v>
      </c>
    </row>
    <row r="211" spans="3:23" x14ac:dyDescent="0.25">
      <c r="C211" s="203" t="s">
        <v>19</v>
      </c>
      <c r="D211" s="204"/>
      <c r="E211" s="204"/>
      <c r="F211" s="204"/>
      <c r="G211" s="204"/>
      <c r="H211" s="65">
        <f>+(D249+F249+H249+J249)/(+D227+F227+H227+J227)</f>
        <v>5.8918334220041044E-2</v>
      </c>
      <c r="I211" s="162"/>
      <c r="J211" s="322" t="s">
        <v>45</v>
      </c>
      <c r="K211" s="323"/>
      <c r="L211" s="323"/>
      <c r="M211" s="323"/>
      <c r="N211" s="323"/>
      <c r="O211" s="323"/>
      <c r="P211" s="323"/>
      <c r="Q211" s="323"/>
      <c r="R211" s="323"/>
      <c r="S211" s="323"/>
      <c r="T211" s="323"/>
      <c r="U211" s="324"/>
    </row>
    <row r="212" spans="3:23" x14ac:dyDescent="0.25">
      <c r="C212" s="205" t="s">
        <v>20</v>
      </c>
      <c r="D212" s="206"/>
      <c r="E212" s="206"/>
      <c r="F212" s="206"/>
      <c r="G212" s="206"/>
      <c r="H212" s="66">
        <f>+((D249+H249)+2*(F249+J249))/((D227+H227)+2*(F227+J227))</f>
        <v>8.4384046088936265E-2</v>
      </c>
      <c r="I212" s="162"/>
      <c r="J212" s="325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7"/>
    </row>
    <row r="213" spans="3:23" x14ac:dyDescent="0.25">
      <c r="C213" s="207" t="s">
        <v>21</v>
      </c>
      <c r="D213" s="208"/>
      <c r="E213" s="208"/>
      <c r="F213" s="208"/>
      <c r="G213" s="208"/>
      <c r="H213" s="67">
        <f>+(E249+G249+I249+K249+M249+O249+Q249+S249)/+(E227+G227+I227+K227+M227+O227+Q227+S227)</f>
        <v>-0.14428111452784309</v>
      </c>
      <c r="I213" s="162"/>
      <c r="J213" s="325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7"/>
    </row>
    <row r="214" spans="3:23" x14ac:dyDescent="0.25">
      <c r="C214" s="205" t="s">
        <v>18</v>
      </c>
      <c r="D214" s="206"/>
      <c r="E214" s="206"/>
      <c r="F214" s="206"/>
      <c r="G214" s="206"/>
      <c r="H214" s="66">
        <f>+(L249+M249+N249+O249)/+(L227+M227+N227+O227)</f>
        <v>5.1112476294772828E-2</v>
      </c>
      <c r="I214" s="162"/>
      <c r="J214" s="322" t="s">
        <v>80</v>
      </c>
      <c r="K214" s="323"/>
      <c r="L214" s="323"/>
      <c r="M214" s="323"/>
      <c r="N214" s="323"/>
      <c r="O214" s="323"/>
      <c r="P214" s="323"/>
      <c r="Q214" s="323"/>
      <c r="R214" s="323"/>
      <c r="S214" s="323"/>
      <c r="T214" s="323"/>
      <c r="U214" s="324"/>
    </row>
    <row r="215" spans="3:23" x14ac:dyDescent="0.25">
      <c r="C215" s="205" t="s">
        <v>23</v>
      </c>
      <c r="D215" s="68"/>
      <c r="E215" s="68"/>
      <c r="F215" s="68"/>
      <c r="G215" s="68"/>
      <c r="H215" s="66">
        <f>+(P249+Q249+R249+S249)/(P227+Q227+R227+S227)</f>
        <v>-0.2146448139388393</v>
      </c>
      <c r="I215" s="162"/>
      <c r="J215" s="325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7"/>
    </row>
    <row r="216" spans="3:23" x14ac:dyDescent="0.25">
      <c r="C216" s="209" t="s">
        <v>22</v>
      </c>
      <c r="D216" s="210"/>
      <c r="E216" s="210"/>
      <c r="F216" s="210"/>
      <c r="G216" s="210"/>
      <c r="H216" s="69">
        <f>+U249/U227</f>
        <v>1.9593442323641783E-2</v>
      </c>
      <c r="I216" s="162"/>
      <c r="J216" s="328"/>
      <c r="K216" s="329"/>
      <c r="L216" s="329"/>
      <c r="M216" s="329"/>
      <c r="N216" s="329"/>
      <c r="O216" s="329"/>
      <c r="P216" s="329"/>
      <c r="Q216" s="329"/>
      <c r="R216" s="329"/>
      <c r="S216" s="329"/>
      <c r="T216" s="329"/>
      <c r="U216" s="330"/>
    </row>
    <row r="217" spans="3:23" ht="13.8" thickBot="1" x14ac:dyDescent="0.3">
      <c r="C217" s="162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</row>
    <row r="218" spans="3:23" ht="13.8" thickBot="1" x14ac:dyDescent="0.3">
      <c r="C218" s="70">
        <v>2020</v>
      </c>
      <c r="D218" s="308" t="s">
        <v>47</v>
      </c>
      <c r="E218" s="309"/>
      <c r="F218" s="309"/>
      <c r="G218" s="309"/>
      <c r="H218" s="309"/>
      <c r="I218" s="309"/>
      <c r="J218" s="309"/>
      <c r="K218" s="309"/>
      <c r="L218" s="309"/>
      <c r="M218" s="309"/>
      <c r="N218" s="309"/>
      <c r="O218" s="309"/>
      <c r="P218" s="309"/>
      <c r="Q218" s="309"/>
      <c r="R218" s="309"/>
      <c r="S218" s="309"/>
      <c r="T218" s="309"/>
      <c r="U218" s="310"/>
    </row>
    <row r="219" spans="3:23" ht="13.8" thickBot="1" x14ac:dyDescent="0.3">
      <c r="C219" s="311" t="s">
        <v>12</v>
      </c>
      <c r="D219" s="313" t="s">
        <v>0</v>
      </c>
      <c r="E219" s="314"/>
      <c r="F219" s="314"/>
      <c r="G219" s="315"/>
      <c r="H219" s="316" t="s">
        <v>1</v>
      </c>
      <c r="I219" s="317"/>
      <c r="J219" s="317"/>
      <c r="K219" s="318"/>
      <c r="L219" s="316" t="s">
        <v>2</v>
      </c>
      <c r="M219" s="317"/>
      <c r="N219" s="317"/>
      <c r="O219" s="318"/>
      <c r="P219" s="316" t="s">
        <v>3</v>
      </c>
      <c r="Q219" s="317"/>
      <c r="R219" s="317"/>
      <c r="S219" s="318"/>
      <c r="T219" s="319" t="s">
        <v>4</v>
      </c>
      <c r="U219" s="319" t="s">
        <v>5</v>
      </c>
    </row>
    <row r="220" spans="3:23" ht="13.8" thickBot="1" x14ac:dyDescent="0.3">
      <c r="C220" s="311"/>
      <c r="D220" s="306" t="s">
        <v>6</v>
      </c>
      <c r="E220" s="307"/>
      <c r="F220" s="306" t="s">
        <v>7</v>
      </c>
      <c r="G220" s="307"/>
      <c r="H220" s="306" t="s">
        <v>6</v>
      </c>
      <c r="I220" s="307"/>
      <c r="J220" s="306" t="s">
        <v>7</v>
      </c>
      <c r="K220" s="307"/>
      <c r="L220" s="306" t="s">
        <v>6</v>
      </c>
      <c r="M220" s="307"/>
      <c r="N220" s="306" t="s">
        <v>7</v>
      </c>
      <c r="O220" s="307"/>
      <c r="P220" s="306" t="s">
        <v>6</v>
      </c>
      <c r="Q220" s="307"/>
      <c r="R220" s="306" t="s">
        <v>7</v>
      </c>
      <c r="S220" s="307"/>
      <c r="T220" s="320"/>
      <c r="U220" s="320"/>
    </row>
    <row r="221" spans="3:23" ht="13.8" thickBot="1" x14ac:dyDescent="0.3">
      <c r="C221" s="312"/>
      <c r="D221" s="71" t="s">
        <v>8</v>
      </c>
      <c r="E221" s="71" t="s">
        <v>9</v>
      </c>
      <c r="F221" s="71" t="s">
        <v>8</v>
      </c>
      <c r="G221" s="72" t="s">
        <v>9</v>
      </c>
      <c r="H221" s="71" t="s">
        <v>8</v>
      </c>
      <c r="I221" s="71" t="s">
        <v>9</v>
      </c>
      <c r="J221" s="71" t="s">
        <v>8</v>
      </c>
      <c r="K221" s="71" t="s">
        <v>9</v>
      </c>
      <c r="L221" s="71" t="s">
        <v>8</v>
      </c>
      <c r="M221" s="71" t="s">
        <v>9</v>
      </c>
      <c r="N221" s="71" t="s">
        <v>8</v>
      </c>
      <c r="O221" s="71" t="s">
        <v>9</v>
      </c>
      <c r="P221" s="71" t="s">
        <v>8</v>
      </c>
      <c r="Q221" s="71" t="s">
        <v>9</v>
      </c>
      <c r="R221" s="71" t="s">
        <v>8</v>
      </c>
      <c r="S221" s="71" t="s">
        <v>9</v>
      </c>
      <c r="T221" s="321"/>
      <c r="U221" s="321"/>
      <c r="W221" s="211"/>
    </row>
    <row r="222" spans="3:23" x14ac:dyDescent="0.25">
      <c r="C222" s="73" t="s">
        <v>13</v>
      </c>
      <c r="D222" s="212">
        <f>D14+D66+D118+D170</f>
        <v>18729</v>
      </c>
      <c r="E222" s="212">
        <f t="shared" ref="E222:S222" si="62">E14+E66+E118+E170</f>
        <v>40570</v>
      </c>
      <c r="F222" s="212">
        <f t="shared" si="62"/>
        <v>60396</v>
      </c>
      <c r="G222" s="212">
        <f t="shared" si="62"/>
        <v>16196</v>
      </c>
      <c r="H222" s="212">
        <f t="shared" si="62"/>
        <v>56926</v>
      </c>
      <c r="I222" s="212">
        <f t="shared" si="62"/>
        <v>6087</v>
      </c>
      <c r="J222" s="212">
        <f t="shared" si="62"/>
        <v>40195</v>
      </c>
      <c r="K222" s="212">
        <f t="shared" si="62"/>
        <v>61233</v>
      </c>
      <c r="L222" s="212">
        <f t="shared" si="62"/>
        <v>38724</v>
      </c>
      <c r="M222" s="212">
        <f t="shared" si="62"/>
        <v>0</v>
      </c>
      <c r="N222" s="212">
        <f t="shared" si="62"/>
        <v>49078</v>
      </c>
      <c r="O222" s="212">
        <f t="shared" si="62"/>
        <v>0</v>
      </c>
      <c r="P222" s="212">
        <f t="shared" si="62"/>
        <v>0</v>
      </c>
      <c r="Q222" s="212">
        <f t="shared" si="62"/>
        <v>0</v>
      </c>
      <c r="R222" s="212">
        <f t="shared" si="62"/>
        <v>69</v>
      </c>
      <c r="S222" s="212">
        <f t="shared" si="62"/>
        <v>0</v>
      </c>
      <c r="T222" s="159">
        <f>T14+T66+T118+T170</f>
        <v>388203</v>
      </c>
      <c r="U222" s="159">
        <f>U14+U66+U118+U170</f>
        <v>615370</v>
      </c>
      <c r="W222" s="211"/>
    </row>
    <row r="223" spans="3:23" x14ac:dyDescent="0.25">
      <c r="C223" s="74" t="s">
        <v>14</v>
      </c>
      <c r="D223" s="160">
        <f t="shared" ref="D223:U226" si="63">D15+D67+D119+D171</f>
        <v>166956</v>
      </c>
      <c r="E223" s="160">
        <f t="shared" si="63"/>
        <v>3240</v>
      </c>
      <c r="F223" s="160">
        <f t="shared" si="63"/>
        <v>363926</v>
      </c>
      <c r="G223" s="160">
        <f t="shared" si="63"/>
        <v>99924</v>
      </c>
      <c r="H223" s="160">
        <f t="shared" si="63"/>
        <v>104284</v>
      </c>
      <c r="I223" s="160">
        <f t="shared" si="63"/>
        <v>36052</v>
      </c>
      <c r="J223" s="160">
        <f t="shared" si="63"/>
        <v>274615</v>
      </c>
      <c r="K223" s="160">
        <f t="shared" si="63"/>
        <v>133623</v>
      </c>
      <c r="L223" s="160">
        <f t="shared" si="63"/>
        <v>11635</v>
      </c>
      <c r="M223" s="160">
        <f t="shared" si="63"/>
        <v>1534</v>
      </c>
      <c r="N223" s="160">
        <f t="shared" si="63"/>
        <v>19075</v>
      </c>
      <c r="O223" s="160">
        <f t="shared" si="63"/>
        <v>4106</v>
      </c>
      <c r="P223" s="160">
        <f t="shared" si="63"/>
        <v>3291</v>
      </c>
      <c r="Q223" s="160">
        <f t="shared" si="63"/>
        <v>17716</v>
      </c>
      <c r="R223" s="160">
        <f t="shared" si="63"/>
        <v>7178</v>
      </c>
      <c r="S223" s="160">
        <f t="shared" si="63"/>
        <v>42025</v>
      </c>
      <c r="T223" s="160">
        <f t="shared" si="63"/>
        <v>1289180</v>
      </c>
      <c r="U223" s="160">
        <f t="shared" si="63"/>
        <v>2233652</v>
      </c>
    </row>
    <row r="224" spans="3:23" x14ac:dyDescent="0.25">
      <c r="C224" s="75" t="s">
        <v>15</v>
      </c>
      <c r="D224" s="160">
        <f t="shared" si="63"/>
        <v>18695</v>
      </c>
      <c r="E224" s="160">
        <f t="shared" si="63"/>
        <v>20727</v>
      </c>
      <c r="F224" s="160">
        <f t="shared" si="63"/>
        <v>30574</v>
      </c>
      <c r="G224" s="160">
        <f t="shared" si="63"/>
        <v>185381</v>
      </c>
      <c r="H224" s="160">
        <f t="shared" si="63"/>
        <v>43229</v>
      </c>
      <c r="I224" s="160">
        <f t="shared" si="63"/>
        <v>2947</v>
      </c>
      <c r="J224" s="160">
        <f t="shared" si="63"/>
        <v>289060</v>
      </c>
      <c r="K224" s="160">
        <f t="shared" si="63"/>
        <v>8453</v>
      </c>
      <c r="L224" s="160">
        <f t="shared" si="63"/>
        <v>220</v>
      </c>
      <c r="M224" s="160">
        <f t="shared" si="63"/>
        <v>3659</v>
      </c>
      <c r="N224" s="160">
        <f t="shared" si="63"/>
        <v>1090</v>
      </c>
      <c r="O224" s="160">
        <f t="shared" si="63"/>
        <v>58074</v>
      </c>
      <c r="P224" s="160">
        <f t="shared" si="63"/>
        <v>512</v>
      </c>
      <c r="Q224" s="160">
        <f t="shared" si="63"/>
        <v>996</v>
      </c>
      <c r="R224" s="160">
        <f t="shared" si="63"/>
        <v>558</v>
      </c>
      <c r="S224" s="160">
        <f t="shared" si="63"/>
        <v>2259</v>
      </c>
      <c r="T224" s="160">
        <f t="shared" si="63"/>
        <v>666434</v>
      </c>
      <c r="U224" s="160">
        <f t="shared" si="63"/>
        <v>1241883</v>
      </c>
    </row>
    <row r="225" spans="3:22" x14ac:dyDescent="0.25">
      <c r="C225" s="75" t="s">
        <v>16</v>
      </c>
      <c r="D225" s="160">
        <f t="shared" si="63"/>
        <v>0</v>
      </c>
      <c r="E225" s="160">
        <f t="shared" si="63"/>
        <v>0</v>
      </c>
      <c r="F225" s="160">
        <f t="shared" si="63"/>
        <v>0</v>
      </c>
      <c r="G225" s="160">
        <f t="shared" si="63"/>
        <v>0</v>
      </c>
      <c r="H225" s="160">
        <f t="shared" si="63"/>
        <v>0</v>
      </c>
      <c r="I225" s="160">
        <f t="shared" si="63"/>
        <v>0</v>
      </c>
      <c r="J225" s="160">
        <f t="shared" si="63"/>
        <v>0</v>
      </c>
      <c r="K225" s="160">
        <f t="shared" si="63"/>
        <v>0</v>
      </c>
      <c r="L225" s="160">
        <f t="shared" si="63"/>
        <v>0</v>
      </c>
      <c r="M225" s="160">
        <f t="shared" si="63"/>
        <v>0</v>
      </c>
      <c r="N225" s="160">
        <f t="shared" si="63"/>
        <v>0</v>
      </c>
      <c r="O225" s="160">
        <f t="shared" si="63"/>
        <v>0</v>
      </c>
      <c r="P225" s="160">
        <f t="shared" si="63"/>
        <v>177</v>
      </c>
      <c r="Q225" s="160">
        <f t="shared" si="63"/>
        <v>180</v>
      </c>
      <c r="R225" s="160">
        <f t="shared" si="63"/>
        <v>1069</v>
      </c>
      <c r="S225" s="160">
        <f t="shared" si="63"/>
        <v>329</v>
      </c>
      <c r="T225" s="160">
        <f t="shared" si="63"/>
        <v>1755</v>
      </c>
      <c r="U225" s="160">
        <f t="shared" si="63"/>
        <v>3153</v>
      </c>
    </row>
    <row r="226" spans="3:22" ht="13.8" thickBot="1" x14ac:dyDescent="0.3">
      <c r="C226" s="74" t="s">
        <v>17</v>
      </c>
      <c r="D226" s="213">
        <f t="shared" si="63"/>
        <v>1196</v>
      </c>
      <c r="E226" s="213">
        <f t="shared" si="63"/>
        <v>14</v>
      </c>
      <c r="F226" s="213">
        <f t="shared" si="63"/>
        <v>2172</v>
      </c>
      <c r="G226" s="213">
        <f t="shared" si="63"/>
        <v>17</v>
      </c>
      <c r="H226" s="213">
        <f t="shared" si="63"/>
        <v>209</v>
      </c>
      <c r="I226" s="213">
        <f t="shared" si="63"/>
        <v>0</v>
      </c>
      <c r="J226" s="213">
        <f t="shared" si="63"/>
        <v>2454</v>
      </c>
      <c r="K226" s="213">
        <f t="shared" si="63"/>
        <v>0</v>
      </c>
      <c r="L226" s="213">
        <f t="shared" si="63"/>
        <v>0</v>
      </c>
      <c r="M226" s="213">
        <f t="shared" si="63"/>
        <v>0</v>
      </c>
      <c r="N226" s="213">
        <f t="shared" si="63"/>
        <v>0</v>
      </c>
      <c r="O226" s="213">
        <f t="shared" si="63"/>
        <v>0</v>
      </c>
      <c r="P226" s="213">
        <f t="shared" si="63"/>
        <v>1351</v>
      </c>
      <c r="Q226" s="213">
        <f t="shared" si="63"/>
        <v>196</v>
      </c>
      <c r="R226" s="213">
        <f t="shared" si="63"/>
        <v>5769</v>
      </c>
      <c r="S226" s="213">
        <f t="shared" si="63"/>
        <v>464</v>
      </c>
      <c r="T226" s="160">
        <f t="shared" si="63"/>
        <v>13842</v>
      </c>
      <c r="U226" s="160">
        <f t="shared" si="63"/>
        <v>24718</v>
      </c>
    </row>
    <row r="227" spans="3:22" ht="13.8" thickBot="1" x14ac:dyDescent="0.3">
      <c r="C227" s="76" t="s">
        <v>10</v>
      </c>
      <c r="D227" s="77">
        <f>SUM(D222:D226)</f>
        <v>205576</v>
      </c>
      <c r="E227" s="77">
        <f t="shared" ref="E227:S227" si="64">SUM(E222:E226)</f>
        <v>64551</v>
      </c>
      <c r="F227" s="77">
        <f t="shared" si="64"/>
        <v>457068</v>
      </c>
      <c r="G227" s="77">
        <f t="shared" si="64"/>
        <v>301518</v>
      </c>
      <c r="H227" s="77">
        <f t="shared" si="64"/>
        <v>204648</v>
      </c>
      <c r="I227" s="77">
        <f t="shared" si="64"/>
        <v>45086</v>
      </c>
      <c r="J227" s="77">
        <f t="shared" si="64"/>
        <v>606324</v>
      </c>
      <c r="K227" s="77">
        <f t="shared" si="64"/>
        <v>203309</v>
      </c>
      <c r="L227" s="77">
        <f t="shared" si="64"/>
        <v>50579</v>
      </c>
      <c r="M227" s="77">
        <f t="shared" si="64"/>
        <v>5193</v>
      </c>
      <c r="N227" s="77">
        <f t="shared" si="64"/>
        <v>69243</v>
      </c>
      <c r="O227" s="77">
        <f t="shared" si="64"/>
        <v>62180</v>
      </c>
      <c r="P227" s="77">
        <f t="shared" si="64"/>
        <v>5331</v>
      </c>
      <c r="Q227" s="77">
        <f t="shared" si="64"/>
        <v>19088</v>
      </c>
      <c r="R227" s="77">
        <f t="shared" si="64"/>
        <v>14643</v>
      </c>
      <c r="S227" s="77">
        <f t="shared" si="64"/>
        <v>45077</v>
      </c>
      <c r="T227" s="77">
        <f>SUM(D227:S227)</f>
        <v>2359414</v>
      </c>
      <c r="U227" s="77">
        <f t="shared" ref="U227" si="65">D227+E227+H227+I227+L227+M227+P227+Q227+(2*(F227+G227+J227+K227+N227+O227+R227+S227))</f>
        <v>4118776</v>
      </c>
    </row>
    <row r="228" spans="3:22" ht="13.8" thickBot="1" x14ac:dyDescent="0.3"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</row>
    <row r="229" spans="3:22" ht="13.8" thickBot="1" x14ac:dyDescent="0.3">
      <c r="C229" s="70">
        <v>2021</v>
      </c>
      <c r="D229" s="308" t="s">
        <v>90</v>
      </c>
      <c r="E229" s="309"/>
      <c r="F229" s="309"/>
      <c r="G229" s="309"/>
      <c r="H229" s="309"/>
      <c r="I229" s="309"/>
      <c r="J229" s="309"/>
      <c r="K229" s="309"/>
      <c r="L229" s="309"/>
      <c r="M229" s="309"/>
      <c r="N229" s="309"/>
      <c r="O229" s="309"/>
      <c r="P229" s="309"/>
      <c r="Q229" s="309"/>
      <c r="R229" s="309"/>
      <c r="S229" s="309"/>
      <c r="T229" s="309"/>
      <c r="U229" s="310"/>
    </row>
    <row r="230" spans="3:22" ht="13.8" thickBot="1" x14ac:dyDescent="0.3">
      <c r="C230" s="311" t="s">
        <v>12</v>
      </c>
      <c r="D230" s="313" t="s">
        <v>0</v>
      </c>
      <c r="E230" s="314"/>
      <c r="F230" s="314"/>
      <c r="G230" s="315"/>
      <c r="H230" s="316" t="s">
        <v>1</v>
      </c>
      <c r="I230" s="317"/>
      <c r="J230" s="317"/>
      <c r="K230" s="318"/>
      <c r="L230" s="316" t="s">
        <v>2</v>
      </c>
      <c r="M230" s="317"/>
      <c r="N230" s="317"/>
      <c r="O230" s="318"/>
      <c r="P230" s="316" t="s">
        <v>3</v>
      </c>
      <c r="Q230" s="317"/>
      <c r="R230" s="317"/>
      <c r="S230" s="318"/>
      <c r="T230" s="319" t="s">
        <v>4</v>
      </c>
      <c r="U230" s="319" t="s">
        <v>5</v>
      </c>
    </row>
    <row r="231" spans="3:22" ht="13.8" thickBot="1" x14ac:dyDescent="0.3">
      <c r="C231" s="311"/>
      <c r="D231" s="306" t="s">
        <v>6</v>
      </c>
      <c r="E231" s="307"/>
      <c r="F231" s="306" t="s">
        <v>7</v>
      </c>
      <c r="G231" s="307"/>
      <c r="H231" s="306" t="s">
        <v>6</v>
      </c>
      <c r="I231" s="307"/>
      <c r="J231" s="306" t="s">
        <v>7</v>
      </c>
      <c r="K231" s="307"/>
      <c r="L231" s="306" t="s">
        <v>6</v>
      </c>
      <c r="M231" s="307"/>
      <c r="N231" s="306" t="s">
        <v>7</v>
      </c>
      <c r="O231" s="307"/>
      <c r="P231" s="306" t="s">
        <v>6</v>
      </c>
      <c r="Q231" s="307"/>
      <c r="R231" s="306" t="s">
        <v>7</v>
      </c>
      <c r="S231" s="307"/>
      <c r="T231" s="320"/>
      <c r="U231" s="320"/>
    </row>
    <row r="232" spans="3:22" ht="13.8" thickBot="1" x14ac:dyDescent="0.3">
      <c r="C232" s="312"/>
      <c r="D232" s="71" t="s">
        <v>8</v>
      </c>
      <c r="E232" s="71" t="s">
        <v>9</v>
      </c>
      <c r="F232" s="71" t="s">
        <v>8</v>
      </c>
      <c r="G232" s="72" t="s">
        <v>9</v>
      </c>
      <c r="H232" s="71" t="s">
        <v>8</v>
      </c>
      <c r="I232" s="71" t="s">
        <v>9</v>
      </c>
      <c r="J232" s="71" t="s">
        <v>8</v>
      </c>
      <c r="K232" s="71" t="s">
        <v>9</v>
      </c>
      <c r="L232" s="71" t="s">
        <v>8</v>
      </c>
      <c r="M232" s="71" t="s">
        <v>9</v>
      </c>
      <c r="N232" s="71" t="s">
        <v>8</v>
      </c>
      <c r="O232" s="71" t="s">
        <v>9</v>
      </c>
      <c r="P232" s="71" t="s">
        <v>8</v>
      </c>
      <c r="Q232" s="71" t="s">
        <v>9</v>
      </c>
      <c r="R232" s="71" t="s">
        <v>8</v>
      </c>
      <c r="S232" s="71" t="s">
        <v>9</v>
      </c>
      <c r="T232" s="321"/>
      <c r="U232" s="321"/>
    </row>
    <row r="233" spans="3:22" x14ac:dyDescent="0.25">
      <c r="C233" s="73" t="s">
        <v>13</v>
      </c>
      <c r="D233" s="212">
        <f>D25+D77+D129+D181</f>
        <v>12746</v>
      </c>
      <c r="E233" s="212">
        <f t="shared" ref="E233:S233" si="66">E25+E77+E129+E181</f>
        <v>26587</v>
      </c>
      <c r="F233" s="212">
        <f t="shared" si="66"/>
        <v>61219</v>
      </c>
      <c r="G233" s="212">
        <f t="shared" si="66"/>
        <v>22229</v>
      </c>
      <c r="H233" s="212">
        <f t="shared" si="66"/>
        <v>38170</v>
      </c>
      <c r="I233" s="212">
        <f t="shared" si="66"/>
        <v>3090</v>
      </c>
      <c r="J233" s="212">
        <f t="shared" si="66"/>
        <v>42772</v>
      </c>
      <c r="K233" s="212">
        <f t="shared" si="66"/>
        <v>62247</v>
      </c>
      <c r="L233" s="212">
        <f t="shared" si="66"/>
        <v>33362</v>
      </c>
      <c r="M233" s="212">
        <f t="shared" si="66"/>
        <v>8</v>
      </c>
      <c r="N233" s="212">
        <f t="shared" si="66"/>
        <v>62971</v>
      </c>
      <c r="O233" s="212">
        <f t="shared" si="66"/>
        <v>0</v>
      </c>
      <c r="P233" s="212">
        <f t="shared" si="66"/>
        <v>36</v>
      </c>
      <c r="Q233" s="212">
        <f t="shared" si="66"/>
        <v>0</v>
      </c>
      <c r="R233" s="212">
        <f t="shared" si="66"/>
        <v>49</v>
      </c>
      <c r="S233" s="212">
        <f t="shared" si="66"/>
        <v>0</v>
      </c>
      <c r="T233" s="159">
        <f>T25+T77+T129+T181</f>
        <v>365486</v>
      </c>
      <c r="U233" s="159">
        <f>U25+U77+U129+U181</f>
        <v>616973</v>
      </c>
      <c r="V233" s="155"/>
    </row>
    <row r="234" spans="3:22" x14ac:dyDescent="0.25">
      <c r="C234" s="74" t="s">
        <v>14</v>
      </c>
      <c r="D234" s="160">
        <f t="shared" ref="D234:U237" si="67">D26+D78+D130+D182</f>
        <v>165982</v>
      </c>
      <c r="E234" s="160">
        <f t="shared" si="67"/>
        <v>1549</v>
      </c>
      <c r="F234" s="160">
        <f t="shared" si="67"/>
        <v>509111</v>
      </c>
      <c r="G234" s="160">
        <f t="shared" si="67"/>
        <v>62252</v>
      </c>
      <c r="H234" s="160">
        <f t="shared" si="67"/>
        <v>100797</v>
      </c>
      <c r="I234" s="160">
        <f t="shared" si="67"/>
        <v>41270</v>
      </c>
      <c r="J234" s="160">
        <f t="shared" si="67"/>
        <v>306494</v>
      </c>
      <c r="K234" s="160">
        <f t="shared" si="67"/>
        <v>178331</v>
      </c>
      <c r="L234" s="160">
        <f t="shared" si="67"/>
        <v>9818</v>
      </c>
      <c r="M234" s="160">
        <f t="shared" si="67"/>
        <v>95</v>
      </c>
      <c r="N234" s="160">
        <f t="shared" si="67"/>
        <v>20730</v>
      </c>
      <c r="O234" s="160">
        <f t="shared" si="67"/>
        <v>1161</v>
      </c>
      <c r="P234" s="160">
        <f t="shared" si="67"/>
        <v>2848</v>
      </c>
      <c r="Q234" s="160">
        <f t="shared" si="67"/>
        <v>9136</v>
      </c>
      <c r="R234" s="160">
        <f t="shared" si="67"/>
        <v>9343</v>
      </c>
      <c r="S234" s="160">
        <f t="shared" si="67"/>
        <v>32401</v>
      </c>
      <c r="T234" s="160">
        <f t="shared" si="67"/>
        <v>1451318</v>
      </c>
      <c r="U234" s="160">
        <f t="shared" si="67"/>
        <v>2571141</v>
      </c>
      <c r="V234" s="155"/>
    </row>
    <row r="235" spans="3:22" x14ac:dyDescent="0.25">
      <c r="C235" s="74" t="s">
        <v>15</v>
      </c>
      <c r="D235" s="160">
        <f t="shared" si="67"/>
        <v>17345</v>
      </c>
      <c r="E235" s="160">
        <f t="shared" si="67"/>
        <v>10361</v>
      </c>
      <c r="F235" s="160">
        <f t="shared" si="67"/>
        <v>37404</v>
      </c>
      <c r="G235" s="160">
        <f t="shared" si="67"/>
        <v>115841</v>
      </c>
      <c r="H235" s="160">
        <f t="shared" si="67"/>
        <v>33653</v>
      </c>
      <c r="I235" s="160">
        <f t="shared" si="67"/>
        <v>3144</v>
      </c>
      <c r="J235" s="160">
        <f t="shared" si="67"/>
        <v>230338</v>
      </c>
      <c r="K235" s="160">
        <f t="shared" si="67"/>
        <v>10225</v>
      </c>
      <c r="L235" s="160">
        <f t="shared" si="67"/>
        <v>3570</v>
      </c>
      <c r="M235" s="160">
        <f t="shared" si="67"/>
        <v>4082</v>
      </c>
      <c r="N235" s="160">
        <f t="shared" si="67"/>
        <v>12028</v>
      </c>
      <c r="O235" s="160">
        <f t="shared" si="67"/>
        <v>48938</v>
      </c>
      <c r="P235" s="160">
        <f t="shared" si="67"/>
        <v>542</v>
      </c>
      <c r="Q235" s="160">
        <f t="shared" si="67"/>
        <v>941</v>
      </c>
      <c r="R235" s="160">
        <f t="shared" si="67"/>
        <v>783</v>
      </c>
      <c r="S235" s="160">
        <f t="shared" si="67"/>
        <v>3683</v>
      </c>
      <c r="T235" s="160">
        <f t="shared" si="67"/>
        <v>532878</v>
      </c>
      <c r="U235" s="160">
        <f t="shared" si="67"/>
        <v>992118</v>
      </c>
      <c r="V235" s="155"/>
    </row>
    <row r="236" spans="3:22" x14ac:dyDescent="0.25">
      <c r="C236" s="74" t="s">
        <v>16</v>
      </c>
      <c r="D236" s="160">
        <f t="shared" si="67"/>
        <v>0</v>
      </c>
      <c r="E236" s="160">
        <f t="shared" si="67"/>
        <v>0</v>
      </c>
      <c r="F236" s="160">
        <f t="shared" si="67"/>
        <v>0</v>
      </c>
      <c r="G236" s="160">
        <f t="shared" si="67"/>
        <v>0</v>
      </c>
      <c r="H236" s="160">
        <f t="shared" si="67"/>
        <v>0</v>
      </c>
      <c r="I236" s="160">
        <f t="shared" si="67"/>
        <v>0</v>
      </c>
      <c r="J236" s="160">
        <f t="shared" si="67"/>
        <v>0</v>
      </c>
      <c r="K236" s="160">
        <f t="shared" si="67"/>
        <v>0</v>
      </c>
      <c r="L236" s="160">
        <f t="shared" si="67"/>
        <v>0</v>
      </c>
      <c r="M236" s="160">
        <f t="shared" si="67"/>
        <v>0</v>
      </c>
      <c r="N236" s="160">
        <f t="shared" si="67"/>
        <v>0</v>
      </c>
      <c r="O236" s="160">
        <f t="shared" si="67"/>
        <v>0</v>
      </c>
      <c r="P236" s="160">
        <f t="shared" si="67"/>
        <v>0</v>
      </c>
      <c r="Q236" s="160">
        <f t="shared" si="67"/>
        <v>0</v>
      </c>
      <c r="R236" s="160">
        <f t="shared" si="67"/>
        <v>126</v>
      </c>
      <c r="S236" s="160">
        <f t="shared" si="67"/>
        <v>56</v>
      </c>
      <c r="T236" s="160">
        <f t="shared" si="67"/>
        <v>182</v>
      </c>
      <c r="U236" s="160">
        <f t="shared" si="67"/>
        <v>364</v>
      </c>
      <c r="V236" s="155"/>
    </row>
    <row r="237" spans="3:22" ht="13.8" thickBot="1" x14ac:dyDescent="0.3">
      <c r="C237" s="74" t="s">
        <v>17</v>
      </c>
      <c r="D237" s="213">
        <f t="shared" si="67"/>
        <v>972</v>
      </c>
      <c r="E237" s="213">
        <f t="shared" si="67"/>
        <v>0</v>
      </c>
      <c r="F237" s="213">
        <f t="shared" si="67"/>
        <v>1827</v>
      </c>
      <c r="G237" s="213">
        <f t="shared" si="67"/>
        <v>36</v>
      </c>
      <c r="H237" s="213">
        <f t="shared" si="67"/>
        <v>122</v>
      </c>
      <c r="I237" s="213">
        <f t="shared" si="67"/>
        <v>0</v>
      </c>
      <c r="J237" s="213">
        <f t="shared" si="67"/>
        <v>1487</v>
      </c>
      <c r="K237" s="213">
        <f t="shared" si="67"/>
        <v>2</v>
      </c>
      <c r="L237" s="213">
        <f t="shared" si="67"/>
        <v>0</v>
      </c>
      <c r="M237" s="213">
        <f t="shared" si="67"/>
        <v>0</v>
      </c>
      <c r="N237" s="213">
        <f t="shared" si="67"/>
        <v>0</v>
      </c>
      <c r="O237" s="213">
        <f t="shared" si="67"/>
        <v>0</v>
      </c>
      <c r="P237" s="213">
        <f t="shared" si="67"/>
        <v>1147</v>
      </c>
      <c r="Q237" s="213">
        <f t="shared" si="67"/>
        <v>40</v>
      </c>
      <c r="R237" s="213">
        <f t="shared" si="67"/>
        <v>4285</v>
      </c>
      <c r="S237" s="213">
        <f t="shared" si="67"/>
        <v>663</v>
      </c>
      <c r="T237" s="160">
        <f t="shared" si="67"/>
        <v>10581</v>
      </c>
      <c r="U237" s="160">
        <f t="shared" si="67"/>
        <v>18881</v>
      </c>
      <c r="V237" s="155"/>
    </row>
    <row r="238" spans="3:22" ht="13.8" thickBot="1" x14ac:dyDescent="0.3">
      <c r="C238" s="76" t="s">
        <v>10</v>
      </c>
      <c r="D238" s="77">
        <f>SUM(D233:D237)</f>
        <v>197045</v>
      </c>
      <c r="E238" s="77">
        <f t="shared" ref="E238:S238" si="68">SUM(E233:E237)</f>
        <v>38497</v>
      </c>
      <c r="F238" s="77">
        <f t="shared" si="68"/>
        <v>609561</v>
      </c>
      <c r="G238" s="77">
        <f t="shared" si="68"/>
        <v>200358</v>
      </c>
      <c r="H238" s="77">
        <f t="shared" si="68"/>
        <v>172742</v>
      </c>
      <c r="I238" s="77">
        <f t="shared" si="68"/>
        <v>47504</v>
      </c>
      <c r="J238" s="77">
        <f t="shared" si="68"/>
        <v>581091</v>
      </c>
      <c r="K238" s="77">
        <f t="shared" si="68"/>
        <v>250805</v>
      </c>
      <c r="L238" s="77">
        <f t="shared" si="68"/>
        <v>46750</v>
      </c>
      <c r="M238" s="77">
        <f t="shared" si="68"/>
        <v>4185</v>
      </c>
      <c r="N238" s="77">
        <f t="shared" si="68"/>
        <v>95729</v>
      </c>
      <c r="O238" s="77">
        <f t="shared" si="68"/>
        <v>50099</v>
      </c>
      <c r="P238" s="77">
        <f t="shared" si="68"/>
        <v>4573</v>
      </c>
      <c r="Q238" s="77">
        <f t="shared" si="68"/>
        <v>10117</v>
      </c>
      <c r="R238" s="77">
        <f t="shared" si="68"/>
        <v>14586</v>
      </c>
      <c r="S238" s="77">
        <f t="shared" si="68"/>
        <v>36803</v>
      </c>
      <c r="T238" s="77">
        <f>SUM(D238:S238)</f>
        <v>2360445</v>
      </c>
      <c r="U238" s="77">
        <f t="shared" ref="U238" si="69">D238+E238+H238+I238+L238+M238+P238+Q238+(2*(F238+G238+J238+K238+N238+O238+R238+S238))</f>
        <v>4199477</v>
      </c>
    </row>
    <row r="239" spans="3:22" ht="13.8" thickBot="1" x14ac:dyDescent="0.3"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</row>
    <row r="240" spans="3:22" ht="13.8" thickBot="1" x14ac:dyDescent="0.3">
      <c r="C240" s="308" t="s">
        <v>91</v>
      </c>
      <c r="D240" s="309"/>
      <c r="E240" s="309"/>
      <c r="F240" s="309"/>
      <c r="G240" s="309"/>
      <c r="H240" s="309"/>
      <c r="I240" s="309"/>
      <c r="J240" s="309"/>
      <c r="K240" s="309"/>
      <c r="L240" s="309"/>
      <c r="M240" s="309"/>
      <c r="N240" s="309"/>
      <c r="O240" s="309"/>
      <c r="P240" s="309"/>
      <c r="Q240" s="309"/>
      <c r="R240" s="309"/>
      <c r="S240" s="309"/>
      <c r="T240" s="309"/>
      <c r="U240" s="310"/>
    </row>
    <row r="241" spans="3:23" ht="13.8" thickBot="1" x14ac:dyDescent="0.3">
      <c r="C241" s="311" t="s">
        <v>12</v>
      </c>
      <c r="D241" s="313" t="s">
        <v>0</v>
      </c>
      <c r="E241" s="314"/>
      <c r="F241" s="314"/>
      <c r="G241" s="315"/>
      <c r="H241" s="316" t="s">
        <v>1</v>
      </c>
      <c r="I241" s="317"/>
      <c r="J241" s="317"/>
      <c r="K241" s="318"/>
      <c r="L241" s="316" t="s">
        <v>2</v>
      </c>
      <c r="M241" s="317"/>
      <c r="N241" s="317"/>
      <c r="O241" s="318"/>
      <c r="P241" s="316" t="s">
        <v>3</v>
      </c>
      <c r="Q241" s="317"/>
      <c r="R241" s="317"/>
      <c r="S241" s="318"/>
      <c r="T241" s="319" t="s">
        <v>4</v>
      </c>
      <c r="U241" s="319" t="s">
        <v>5</v>
      </c>
    </row>
    <row r="242" spans="3:23" ht="13.8" thickBot="1" x14ac:dyDescent="0.3">
      <c r="C242" s="311"/>
      <c r="D242" s="306" t="s">
        <v>6</v>
      </c>
      <c r="E242" s="307"/>
      <c r="F242" s="306" t="s">
        <v>7</v>
      </c>
      <c r="G242" s="307"/>
      <c r="H242" s="306" t="s">
        <v>6</v>
      </c>
      <c r="I242" s="307"/>
      <c r="J242" s="306" t="s">
        <v>7</v>
      </c>
      <c r="K242" s="307"/>
      <c r="L242" s="306" t="s">
        <v>6</v>
      </c>
      <c r="M242" s="307"/>
      <c r="N242" s="306" t="s">
        <v>7</v>
      </c>
      <c r="O242" s="307"/>
      <c r="P242" s="306" t="s">
        <v>6</v>
      </c>
      <c r="Q242" s="307"/>
      <c r="R242" s="306" t="s">
        <v>7</v>
      </c>
      <c r="S242" s="307"/>
      <c r="T242" s="320"/>
      <c r="U242" s="320"/>
    </row>
    <row r="243" spans="3:23" ht="13.8" thickBot="1" x14ac:dyDescent="0.3">
      <c r="C243" s="312"/>
      <c r="D243" s="71" t="s">
        <v>8</v>
      </c>
      <c r="E243" s="71" t="s">
        <v>9</v>
      </c>
      <c r="F243" s="71" t="s">
        <v>8</v>
      </c>
      <c r="G243" s="72" t="s">
        <v>9</v>
      </c>
      <c r="H243" s="71" t="s">
        <v>8</v>
      </c>
      <c r="I243" s="71" t="s">
        <v>9</v>
      </c>
      <c r="J243" s="71" t="s">
        <v>8</v>
      </c>
      <c r="K243" s="71" t="s">
        <v>9</v>
      </c>
      <c r="L243" s="71" t="s">
        <v>8</v>
      </c>
      <c r="M243" s="71" t="s">
        <v>9</v>
      </c>
      <c r="N243" s="71" t="s">
        <v>8</v>
      </c>
      <c r="O243" s="71" t="s">
        <v>9</v>
      </c>
      <c r="P243" s="71" t="s">
        <v>8</v>
      </c>
      <c r="Q243" s="71" t="s">
        <v>9</v>
      </c>
      <c r="R243" s="71" t="s">
        <v>8</v>
      </c>
      <c r="S243" s="71" t="s">
        <v>9</v>
      </c>
      <c r="T243" s="321"/>
      <c r="U243" s="321"/>
    </row>
    <row r="244" spans="3:23" x14ac:dyDescent="0.25">
      <c r="C244" s="73" t="s">
        <v>13</v>
      </c>
      <c r="D244" s="159">
        <f>D233-D222</f>
        <v>-5983</v>
      </c>
      <c r="E244" s="159">
        <f t="shared" ref="E244:S244" si="70">E233-E222</f>
        <v>-13983</v>
      </c>
      <c r="F244" s="159">
        <f t="shared" si="70"/>
        <v>823</v>
      </c>
      <c r="G244" s="159">
        <f t="shared" si="70"/>
        <v>6033</v>
      </c>
      <c r="H244" s="159">
        <f t="shared" si="70"/>
        <v>-18756</v>
      </c>
      <c r="I244" s="159">
        <f t="shared" si="70"/>
        <v>-2997</v>
      </c>
      <c r="J244" s="159">
        <f t="shared" si="70"/>
        <v>2577</v>
      </c>
      <c r="K244" s="159">
        <f t="shared" si="70"/>
        <v>1014</v>
      </c>
      <c r="L244" s="159">
        <f t="shared" si="70"/>
        <v>-5362</v>
      </c>
      <c r="M244" s="159">
        <f t="shared" si="70"/>
        <v>8</v>
      </c>
      <c r="N244" s="159">
        <f t="shared" si="70"/>
        <v>13893</v>
      </c>
      <c r="O244" s="159">
        <f t="shared" si="70"/>
        <v>0</v>
      </c>
      <c r="P244" s="159">
        <f t="shared" si="70"/>
        <v>36</v>
      </c>
      <c r="Q244" s="159">
        <f t="shared" si="70"/>
        <v>0</v>
      </c>
      <c r="R244" s="159">
        <f t="shared" si="70"/>
        <v>-20</v>
      </c>
      <c r="S244" s="159">
        <f t="shared" si="70"/>
        <v>0</v>
      </c>
      <c r="T244" s="159">
        <f>SUM(D244:S244)</f>
        <v>-22717</v>
      </c>
      <c r="U244" s="159">
        <f>D244+E244+H244+I244+L244+M244+P244+Q244+(2*(F244+G244+J244+K244+N244+O244+R244+S244))</f>
        <v>1603</v>
      </c>
      <c r="V244" s="211"/>
      <c r="W244" s="211"/>
    </row>
    <row r="245" spans="3:23" x14ac:dyDescent="0.25">
      <c r="C245" s="74" t="s">
        <v>14</v>
      </c>
      <c r="D245" s="160">
        <f t="shared" ref="D245:S249" si="71">D234-D223</f>
        <v>-974</v>
      </c>
      <c r="E245" s="160">
        <f t="shared" si="71"/>
        <v>-1691</v>
      </c>
      <c r="F245" s="160">
        <f t="shared" si="71"/>
        <v>145185</v>
      </c>
      <c r="G245" s="160">
        <f t="shared" si="71"/>
        <v>-37672</v>
      </c>
      <c r="H245" s="160">
        <f t="shared" si="71"/>
        <v>-3487</v>
      </c>
      <c r="I245" s="160">
        <f t="shared" si="71"/>
        <v>5218</v>
      </c>
      <c r="J245" s="160">
        <f t="shared" si="71"/>
        <v>31879</v>
      </c>
      <c r="K245" s="160">
        <f t="shared" si="71"/>
        <v>44708</v>
      </c>
      <c r="L245" s="160">
        <f t="shared" si="71"/>
        <v>-1817</v>
      </c>
      <c r="M245" s="160">
        <f t="shared" si="71"/>
        <v>-1439</v>
      </c>
      <c r="N245" s="160">
        <f t="shared" si="71"/>
        <v>1655</v>
      </c>
      <c r="O245" s="160">
        <f t="shared" si="71"/>
        <v>-2945</v>
      </c>
      <c r="P245" s="160">
        <f t="shared" si="71"/>
        <v>-443</v>
      </c>
      <c r="Q245" s="160">
        <f t="shared" si="71"/>
        <v>-8580</v>
      </c>
      <c r="R245" s="160">
        <f t="shared" si="71"/>
        <v>2165</v>
      </c>
      <c r="S245" s="160">
        <f t="shared" si="71"/>
        <v>-9624</v>
      </c>
      <c r="T245" s="160">
        <f t="shared" ref="T245:T248" si="72">SUM(D245:S245)</f>
        <v>162138</v>
      </c>
      <c r="U245" s="160">
        <f t="shared" ref="U245:U248" si="73">D245+E245+H245+I245+L245+M245+P245+Q245+(2*(F245+G245+J245+K245+N245+O245+R245+S245))</f>
        <v>337489</v>
      </c>
      <c r="V245" s="211"/>
      <c r="W245" s="211"/>
    </row>
    <row r="246" spans="3:23" x14ac:dyDescent="0.25">
      <c r="C246" s="74" t="s">
        <v>15</v>
      </c>
      <c r="D246" s="160">
        <f t="shared" si="71"/>
        <v>-1350</v>
      </c>
      <c r="E246" s="160">
        <f t="shared" si="71"/>
        <v>-10366</v>
      </c>
      <c r="F246" s="160">
        <f t="shared" si="71"/>
        <v>6830</v>
      </c>
      <c r="G246" s="160">
        <f t="shared" si="71"/>
        <v>-69540</v>
      </c>
      <c r="H246" s="160">
        <f t="shared" si="71"/>
        <v>-9576</v>
      </c>
      <c r="I246" s="160">
        <f t="shared" si="71"/>
        <v>197</v>
      </c>
      <c r="J246" s="160">
        <f t="shared" si="71"/>
        <v>-58722</v>
      </c>
      <c r="K246" s="160">
        <f t="shared" si="71"/>
        <v>1772</v>
      </c>
      <c r="L246" s="160">
        <f t="shared" si="71"/>
        <v>3350</v>
      </c>
      <c r="M246" s="160">
        <f t="shared" si="71"/>
        <v>423</v>
      </c>
      <c r="N246" s="160">
        <f t="shared" si="71"/>
        <v>10938</v>
      </c>
      <c r="O246" s="160">
        <f t="shared" si="71"/>
        <v>-9136</v>
      </c>
      <c r="P246" s="160">
        <f t="shared" si="71"/>
        <v>30</v>
      </c>
      <c r="Q246" s="160">
        <f t="shared" si="71"/>
        <v>-55</v>
      </c>
      <c r="R246" s="160">
        <f t="shared" si="71"/>
        <v>225</v>
      </c>
      <c r="S246" s="160">
        <f t="shared" si="71"/>
        <v>1424</v>
      </c>
      <c r="T246" s="160">
        <f t="shared" si="72"/>
        <v>-133556</v>
      </c>
      <c r="U246" s="160">
        <f t="shared" si="73"/>
        <v>-249765</v>
      </c>
      <c r="V246" s="211"/>
      <c r="W246" s="211"/>
    </row>
    <row r="247" spans="3:23" x14ac:dyDescent="0.25">
      <c r="C247" s="74" t="s">
        <v>16</v>
      </c>
      <c r="D247" s="160">
        <f t="shared" si="71"/>
        <v>0</v>
      </c>
      <c r="E247" s="160">
        <f t="shared" si="71"/>
        <v>0</v>
      </c>
      <c r="F247" s="160">
        <f t="shared" si="71"/>
        <v>0</v>
      </c>
      <c r="G247" s="160">
        <f t="shared" si="71"/>
        <v>0</v>
      </c>
      <c r="H247" s="160">
        <f t="shared" si="71"/>
        <v>0</v>
      </c>
      <c r="I247" s="160">
        <f t="shared" si="71"/>
        <v>0</v>
      </c>
      <c r="J247" s="160">
        <f t="shared" si="71"/>
        <v>0</v>
      </c>
      <c r="K247" s="160">
        <f t="shared" si="71"/>
        <v>0</v>
      </c>
      <c r="L247" s="160">
        <f t="shared" si="71"/>
        <v>0</v>
      </c>
      <c r="M247" s="160">
        <f t="shared" si="71"/>
        <v>0</v>
      </c>
      <c r="N247" s="160">
        <f t="shared" si="71"/>
        <v>0</v>
      </c>
      <c r="O247" s="160">
        <f t="shared" si="71"/>
        <v>0</v>
      </c>
      <c r="P247" s="160">
        <f t="shared" si="71"/>
        <v>-177</v>
      </c>
      <c r="Q247" s="160">
        <f t="shared" si="71"/>
        <v>-180</v>
      </c>
      <c r="R247" s="160">
        <f t="shared" si="71"/>
        <v>-943</v>
      </c>
      <c r="S247" s="160">
        <f t="shared" si="71"/>
        <v>-273</v>
      </c>
      <c r="T247" s="160">
        <f t="shared" si="72"/>
        <v>-1573</v>
      </c>
      <c r="U247" s="160">
        <f t="shared" si="73"/>
        <v>-2789</v>
      </c>
      <c r="V247" s="211"/>
      <c r="W247" s="211"/>
    </row>
    <row r="248" spans="3:23" ht="13.8" thickBot="1" x14ac:dyDescent="0.3">
      <c r="C248" s="74" t="s">
        <v>17</v>
      </c>
      <c r="D248" s="161">
        <f t="shared" si="71"/>
        <v>-224</v>
      </c>
      <c r="E248" s="161">
        <f t="shared" si="71"/>
        <v>-14</v>
      </c>
      <c r="F248" s="161">
        <f t="shared" si="71"/>
        <v>-345</v>
      </c>
      <c r="G248" s="161">
        <f t="shared" si="71"/>
        <v>19</v>
      </c>
      <c r="H248" s="161">
        <f t="shared" si="71"/>
        <v>-87</v>
      </c>
      <c r="I248" s="161">
        <f t="shared" si="71"/>
        <v>0</v>
      </c>
      <c r="J248" s="161">
        <f t="shared" si="71"/>
        <v>-967</v>
      </c>
      <c r="K248" s="161">
        <f t="shared" si="71"/>
        <v>2</v>
      </c>
      <c r="L248" s="161">
        <f t="shared" si="71"/>
        <v>0</v>
      </c>
      <c r="M248" s="161">
        <f t="shared" si="71"/>
        <v>0</v>
      </c>
      <c r="N248" s="161">
        <f t="shared" si="71"/>
        <v>0</v>
      </c>
      <c r="O248" s="161">
        <f t="shared" si="71"/>
        <v>0</v>
      </c>
      <c r="P248" s="161">
        <f t="shared" si="71"/>
        <v>-204</v>
      </c>
      <c r="Q248" s="161">
        <f t="shared" si="71"/>
        <v>-156</v>
      </c>
      <c r="R248" s="161">
        <f t="shared" si="71"/>
        <v>-1484</v>
      </c>
      <c r="S248" s="161">
        <f t="shared" si="71"/>
        <v>199</v>
      </c>
      <c r="T248" s="160">
        <f t="shared" si="72"/>
        <v>-3261</v>
      </c>
      <c r="U248" s="160">
        <f t="shared" si="73"/>
        <v>-5837</v>
      </c>
      <c r="V248" s="211"/>
      <c r="W248" s="211"/>
    </row>
    <row r="249" spans="3:23" ht="13.8" thickBot="1" x14ac:dyDescent="0.3">
      <c r="C249" s="76" t="s">
        <v>10</v>
      </c>
      <c r="D249" s="77">
        <f>D238-D227</f>
        <v>-8531</v>
      </c>
      <c r="E249" s="77">
        <f t="shared" si="71"/>
        <v>-26054</v>
      </c>
      <c r="F249" s="77">
        <f t="shared" si="71"/>
        <v>152493</v>
      </c>
      <c r="G249" s="77">
        <f t="shared" si="71"/>
        <v>-101160</v>
      </c>
      <c r="H249" s="77">
        <f t="shared" si="71"/>
        <v>-31906</v>
      </c>
      <c r="I249" s="77">
        <f t="shared" si="71"/>
        <v>2418</v>
      </c>
      <c r="J249" s="77">
        <f t="shared" si="71"/>
        <v>-25233</v>
      </c>
      <c r="K249" s="77">
        <f t="shared" si="71"/>
        <v>47496</v>
      </c>
      <c r="L249" s="77">
        <f t="shared" si="71"/>
        <v>-3829</v>
      </c>
      <c r="M249" s="77">
        <f t="shared" si="71"/>
        <v>-1008</v>
      </c>
      <c r="N249" s="77">
        <f t="shared" si="71"/>
        <v>26486</v>
      </c>
      <c r="O249" s="77">
        <f t="shared" si="71"/>
        <v>-12081</v>
      </c>
      <c r="P249" s="77">
        <f t="shared" si="71"/>
        <v>-758</v>
      </c>
      <c r="Q249" s="77">
        <f t="shared" si="71"/>
        <v>-8971</v>
      </c>
      <c r="R249" s="77">
        <f t="shared" si="71"/>
        <v>-57</v>
      </c>
      <c r="S249" s="77">
        <f t="shared" si="71"/>
        <v>-8274</v>
      </c>
      <c r="T249" s="77">
        <f t="shared" ref="T249:U249" si="74">T238-T227</f>
        <v>1031</v>
      </c>
      <c r="U249" s="77">
        <f t="shared" si="74"/>
        <v>80701</v>
      </c>
    </row>
    <row r="250" spans="3:23" ht="13.8" thickBot="1" x14ac:dyDescent="0.3">
      <c r="C250" s="162"/>
      <c r="D250" s="162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</row>
    <row r="251" spans="3:23" ht="13.8" thickBot="1" x14ac:dyDescent="0.3">
      <c r="C251" s="308" t="s">
        <v>92</v>
      </c>
      <c r="D251" s="309"/>
      <c r="E251" s="309"/>
      <c r="F251" s="309"/>
      <c r="G251" s="309"/>
      <c r="H251" s="309"/>
      <c r="I251" s="309"/>
      <c r="J251" s="309"/>
      <c r="K251" s="309"/>
      <c r="L251" s="309"/>
      <c r="M251" s="309"/>
      <c r="N251" s="309"/>
      <c r="O251" s="309"/>
      <c r="P251" s="309"/>
      <c r="Q251" s="309"/>
      <c r="R251" s="309"/>
      <c r="S251" s="309"/>
      <c r="T251" s="309"/>
      <c r="U251" s="310"/>
    </row>
    <row r="252" spans="3:23" ht="13.8" thickBot="1" x14ac:dyDescent="0.3">
      <c r="C252" s="311" t="s">
        <v>12</v>
      </c>
      <c r="D252" s="313" t="s">
        <v>0</v>
      </c>
      <c r="E252" s="314"/>
      <c r="F252" s="314"/>
      <c r="G252" s="315"/>
      <c r="H252" s="316" t="s">
        <v>1</v>
      </c>
      <c r="I252" s="317"/>
      <c r="J252" s="317"/>
      <c r="K252" s="318"/>
      <c r="L252" s="316" t="s">
        <v>2</v>
      </c>
      <c r="M252" s="317"/>
      <c r="N252" s="317"/>
      <c r="O252" s="318"/>
      <c r="P252" s="316" t="s">
        <v>3</v>
      </c>
      <c r="Q252" s="317"/>
      <c r="R252" s="317"/>
      <c r="S252" s="318"/>
      <c r="T252" s="319" t="s">
        <v>4</v>
      </c>
      <c r="U252" s="319" t="s">
        <v>5</v>
      </c>
    </row>
    <row r="253" spans="3:23" ht="13.8" thickBot="1" x14ac:dyDescent="0.3">
      <c r="C253" s="311"/>
      <c r="D253" s="306" t="s">
        <v>6</v>
      </c>
      <c r="E253" s="307"/>
      <c r="F253" s="306" t="s">
        <v>7</v>
      </c>
      <c r="G253" s="307"/>
      <c r="H253" s="306" t="s">
        <v>6</v>
      </c>
      <c r="I253" s="307"/>
      <c r="J253" s="306" t="s">
        <v>7</v>
      </c>
      <c r="K253" s="307"/>
      <c r="L253" s="306" t="s">
        <v>6</v>
      </c>
      <c r="M253" s="307"/>
      <c r="N253" s="306" t="s">
        <v>7</v>
      </c>
      <c r="O253" s="307"/>
      <c r="P253" s="306" t="s">
        <v>6</v>
      </c>
      <c r="Q253" s="307"/>
      <c r="R253" s="306" t="s">
        <v>7</v>
      </c>
      <c r="S253" s="307"/>
      <c r="T253" s="320"/>
      <c r="U253" s="320"/>
    </row>
    <row r="254" spans="3:23" ht="13.8" thickBot="1" x14ac:dyDescent="0.3">
      <c r="C254" s="312"/>
      <c r="D254" s="71" t="s">
        <v>8</v>
      </c>
      <c r="E254" s="71" t="s">
        <v>9</v>
      </c>
      <c r="F254" s="71" t="s">
        <v>8</v>
      </c>
      <c r="G254" s="72" t="s">
        <v>9</v>
      </c>
      <c r="H254" s="71" t="s">
        <v>8</v>
      </c>
      <c r="I254" s="71" t="s">
        <v>9</v>
      </c>
      <c r="J254" s="71" t="s">
        <v>8</v>
      </c>
      <c r="K254" s="71" t="s">
        <v>9</v>
      </c>
      <c r="L254" s="71" t="s">
        <v>8</v>
      </c>
      <c r="M254" s="71" t="s">
        <v>9</v>
      </c>
      <c r="N254" s="71" t="s">
        <v>8</v>
      </c>
      <c r="O254" s="71" t="s">
        <v>9</v>
      </c>
      <c r="P254" s="71" t="s">
        <v>8</v>
      </c>
      <c r="Q254" s="71" t="s">
        <v>9</v>
      </c>
      <c r="R254" s="71" t="s">
        <v>8</v>
      </c>
      <c r="S254" s="71" t="s">
        <v>9</v>
      </c>
      <c r="T254" s="321"/>
      <c r="U254" s="321"/>
    </row>
    <row r="255" spans="3:23" ht="13.8" thickBot="1" x14ac:dyDescent="0.3">
      <c r="C255" s="73" t="s">
        <v>13</v>
      </c>
      <c r="D255" s="163">
        <f>+D244/D222</f>
        <v>-0.31945111858614983</v>
      </c>
      <c r="E255" s="163">
        <f t="shared" ref="E255:R255" si="75">+E244/E222</f>
        <v>-0.34466354449100323</v>
      </c>
      <c r="F255" s="163">
        <f t="shared" si="75"/>
        <v>1.3626730247036228E-2</v>
      </c>
      <c r="G255" s="163">
        <f t="shared" si="75"/>
        <v>0.37249938256359594</v>
      </c>
      <c r="H255" s="163">
        <f t="shared" si="75"/>
        <v>-0.32948037803464147</v>
      </c>
      <c r="I255" s="163">
        <f t="shared" si="75"/>
        <v>-0.49236076885165109</v>
      </c>
      <c r="J255" s="163">
        <f t="shared" si="75"/>
        <v>6.4112451797487244E-2</v>
      </c>
      <c r="K255" s="163">
        <f t="shared" si="75"/>
        <v>1.655969820194993E-2</v>
      </c>
      <c r="L255" s="163">
        <f t="shared" si="75"/>
        <v>-0.13846710050614605</v>
      </c>
      <c r="M255" s="163" t="e">
        <f t="shared" si="75"/>
        <v>#DIV/0!</v>
      </c>
      <c r="N255" s="163">
        <f t="shared" si="75"/>
        <v>0.28307999510982518</v>
      </c>
      <c r="O255" s="163"/>
      <c r="P255" s="163"/>
      <c r="Q255" s="163"/>
      <c r="R255" s="163">
        <f t="shared" si="75"/>
        <v>-0.28985507246376813</v>
      </c>
      <c r="S255" s="163"/>
      <c r="T255" s="163">
        <f>+T244/T222</f>
        <v>-5.8518352511443758E-2</v>
      </c>
      <c r="U255" s="163">
        <f>+U244/U222</f>
        <v>2.6049368672505973E-3</v>
      </c>
    </row>
    <row r="256" spans="3:23" ht="13.8" thickBot="1" x14ac:dyDescent="0.3">
      <c r="C256" s="74" t="s">
        <v>14</v>
      </c>
      <c r="D256" s="163">
        <f t="shared" ref="D256:T258" si="76">+D245/D223</f>
        <v>-5.8338723975179087E-3</v>
      </c>
      <c r="E256" s="163">
        <f t="shared" si="76"/>
        <v>-0.52191358024691359</v>
      </c>
      <c r="F256" s="163">
        <f t="shared" si="76"/>
        <v>0.39894099349867829</v>
      </c>
      <c r="G256" s="163">
        <f t="shared" si="76"/>
        <v>-0.3770065249589688</v>
      </c>
      <c r="H256" s="163">
        <f t="shared" si="76"/>
        <v>-3.3437535959495224E-2</v>
      </c>
      <c r="I256" s="163">
        <f t="shared" si="76"/>
        <v>0.14473538222567403</v>
      </c>
      <c r="J256" s="163">
        <f t="shared" si="76"/>
        <v>0.11608615698341314</v>
      </c>
      <c r="K256" s="163">
        <f t="shared" si="76"/>
        <v>0.33458311817576314</v>
      </c>
      <c r="L256" s="163">
        <f t="shared" si="76"/>
        <v>-0.15616673828964331</v>
      </c>
      <c r="M256" s="163">
        <f t="shared" si="76"/>
        <v>-0.93807040417209908</v>
      </c>
      <c r="N256" s="163">
        <f t="shared" si="76"/>
        <v>8.6762778505897767E-2</v>
      </c>
      <c r="O256" s="163">
        <f t="shared" si="76"/>
        <v>-0.71724305893813933</v>
      </c>
      <c r="P256" s="163">
        <f t="shared" si="76"/>
        <v>-0.13460954117289578</v>
      </c>
      <c r="Q256" s="163">
        <f t="shared" si="76"/>
        <v>-0.48430797019643262</v>
      </c>
      <c r="R256" s="163">
        <f t="shared" si="76"/>
        <v>0.30161604903872946</v>
      </c>
      <c r="S256" s="163">
        <f t="shared" si="76"/>
        <v>-0.22900654372397383</v>
      </c>
      <c r="T256" s="164">
        <f t="shared" si="76"/>
        <v>0.12576831784545214</v>
      </c>
      <c r="U256" s="164">
        <f>+U245/U223</f>
        <v>0.15109291868205074</v>
      </c>
    </row>
    <row r="257" spans="3:21" ht="13.8" thickBot="1" x14ac:dyDescent="0.3">
      <c r="C257" s="74" t="s">
        <v>15</v>
      </c>
      <c r="D257" s="163">
        <f t="shared" si="76"/>
        <v>-7.2211821342604982E-2</v>
      </c>
      <c r="E257" s="163">
        <f t="shared" si="76"/>
        <v>-0.50012061562213539</v>
      </c>
      <c r="F257" s="163">
        <f t="shared" si="76"/>
        <v>0.22339242493622033</v>
      </c>
      <c r="G257" s="163">
        <f t="shared" si="76"/>
        <v>-0.37511934880057829</v>
      </c>
      <c r="H257" s="163">
        <f t="shared" si="76"/>
        <v>-0.22151796247889149</v>
      </c>
      <c r="I257" s="163">
        <f t="shared" si="76"/>
        <v>6.6847641669494404E-2</v>
      </c>
      <c r="J257" s="163">
        <f t="shared" si="76"/>
        <v>-0.20314813533522452</v>
      </c>
      <c r="K257" s="163">
        <f t="shared" si="76"/>
        <v>0.20962971726014432</v>
      </c>
      <c r="L257" s="163">
        <f t="shared" si="76"/>
        <v>15.227272727272727</v>
      </c>
      <c r="M257" s="163">
        <f t="shared" si="76"/>
        <v>0.11560535665482372</v>
      </c>
      <c r="N257" s="163">
        <f t="shared" si="76"/>
        <v>10.034862385321102</v>
      </c>
      <c r="O257" s="163">
        <f t="shared" si="76"/>
        <v>-0.15731652718944794</v>
      </c>
      <c r="P257" s="163">
        <f t="shared" si="76"/>
        <v>5.859375E-2</v>
      </c>
      <c r="Q257" s="163">
        <f t="shared" si="76"/>
        <v>-5.5220883534136546E-2</v>
      </c>
      <c r="R257" s="163">
        <f t="shared" si="76"/>
        <v>0.40322580645161288</v>
      </c>
      <c r="S257" s="163">
        <f t="shared" si="76"/>
        <v>0.63036741921204076</v>
      </c>
      <c r="T257" s="164">
        <f t="shared" si="76"/>
        <v>-0.2004039409754004</v>
      </c>
      <c r="U257" s="164">
        <f t="shared" ref="T257:U259" si="77">+U246/U224</f>
        <v>-0.20111797971306475</v>
      </c>
    </row>
    <row r="258" spans="3:21" ht="13.8" thickBot="1" x14ac:dyDescent="0.3">
      <c r="C258" s="74" t="s">
        <v>16</v>
      </c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>
        <f t="shared" si="76"/>
        <v>-1</v>
      </c>
      <c r="Q258" s="163">
        <f t="shared" si="76"/>
        <v>-1</v>
      </c>
      <c r="R258" s="163">
        <f t="shared" si="76"/>
        <v>-0.88213283442469603</v>
      </c>
      <c r="S258" s="163">
        <f t="shared" si="76"/>
        <v>-0.82978723404255317</v>
      </c>
      <c r="T258" s="164">
        <f t="shared" si="77"/>
        <v>-0.89629629629629626</v>
      </c>
      <c r="U258" s="164">
        <f t="shared" si="77"/>
        <v>-0.88455439264192837</v>
      </c>
    </row>
    <row r="259" spans="3:21" ht="13.8" thickBot="1" x14ac:dyDescent="0.3">
      <c r="C259" s="74" t="s">
        <v>17</v>
      </c>
      <c r="D259" s="163">
        <f t="shared" ref="D259:S260" si="78">+D248/D226</f>
        <v>-0.18729096989966554</v>
      </c>
      <c r="E259" s="163">
        <f t="shared" si="78"/>
        <v>-1</v>
      </c>
      <c r="F259" s="163">
        <f t="shared" si="78"/>
        <v>-0.15883977900552487</v>
      </c>
      <c r="G259" s="163">
        <f t="shared" si="78"/>
        <v>1.1176470588235294</v>
      </c>
      <c r="H259" s="163">
        <f t="shared" si="78"/>
        <v>-0.41626794258373206</v>
      </c>
      <c r="I259" s="163"/>
      <c r="J259" s="163">
        <f t="shared" si="78"/>
        <v>-0.39405052974735127</v>
      </c>
      <c r="K259" s="163"/>
      <c r="L259" s="163"/>
      <c r="M259" s="163"/>
      <c r="N259" s="163"/>
      <c r="O259" s="163"/>
      <c r="P259" s="163">
        <f t="shared" si="78"/>
        <v>-0.15099925980754997</v>
      </c>
      <c r="Q259" s="163">
        <f t="shared" si="78"/>
        <v>-0.79591836734693877</v>
      </c>
      <c r="R259" s="163">
        <f t="shared" si="78"/>
        <v>-0.25723695614491249</v>
      </c>
      <c r="S259" s="163">
        <f t="shared" si="78"/>
        <v>0.42887931034482757</v>
      </c>
      <c r="T259" s="165">
        <f t="shared" si="77"/>
        <v>-0.23558734286952754</v>
      </c>
      <c r="U259" s="165">
        <f t="shared" si="77"/>
        <v>-0.23614370094667853</v>
      </c>
    </row>
    <row r="260" spans="3:21" ht="13.8" thickBot="1" x14ac:dyDescent="0.3">
      <c r="C260" s="76" t="s">
        <v>10</v>
      </c>
      <c r="D260" s="79">
        <f>+D249/D227</f>
        <v>-4.1498034790053311E-2</v>
      </c>
      <c r="E260" s="79">
        <f t="shared" si="78"/>
        <v>-0.40361884401481002</v>
      </c>
      <c r="F260" s="79">
        <f t="shared" si="78"/>
        <v>0.33363306991519859</v>
      </c>
      <c r="G260" s="79">
        <f t="shared" si="78"/>
        <v>-0.33550235806817502</v>
      </c>
      <c r="H260" s="79">
        <f t="shared" si="78"/>
        <v>-0.15590672764942731</v>
      </c>
      <c r="I260" s="79">
        <f t="shared" si="78"/>
        <v>5.3630838841325468E-2</v>
      </c>
      <c r="J260" s="79">
        <f t="shared" si="78"/>
        <v>-4.1616363528410555E-2</v>
      </c>
      <c r="K260" s="79">
        <f t="shared" si="78"/>
        <v>0.23361484243196318</v>
      </c>
      <c r="L260" s="79">
        <f t="shared" si="78"/>
        <v>-7.5703355147393181E-2</v>
      </c>
      <c r="M260" s="79">
        <f t="shared" si="78"/>
        <v>-0.19410745233968804</v>
      </c>
      <c r="N260" s="79">
        <f t="shared" si="78"/>
        <v>0.38250797914590645</v>
      </c>
      <c r="O260" s="79">
        <f t="shared" si="78"/>
        <v>-0.19429076873592796</v>
      </c>
      <c r="P260" s="79">
        <f t="shared" si="78"/>
        <v>-0.14218720690302006</v>
      </c>
      <c r="Q260" s="79">
        <f t="shared" si="78"/>
        <v>-0.46998113998323554</v>
      </c>
      <c r="R260" s="79">
        <f t="shared" si="78"/>
        <v>-3.8926449498053678E-3</v>
      </c>
      <c r="S260" s="79">
        <f t="shared" si="78"/>
        <v>-0.18355258779421879</v>
      </c>
      <c r="T260" s="79">
        <f>+T249/T227</f>
        <v>4.3697290937495499E-4</v>
      </c>
      <c r="U260" s="79">
        <f>+U249/U227</f>
        <v>1.9593442323641783E-2</v>
      </c>
    </row>
  </sheetData>
  <mergeCells count="330">
    <mergeCell ref="P253:Q253"/>
    <mergeCell ref="R253:S253"/>
    <mergeCell ref="D253:E253"/>
    <mergeCell ref="F253:G253"/>
    <mergeCell ref="H253:I253"/>
    <mergeCell ref="J253:K253"/>
    <mergeCell ref="L253:M253"/>
    <mergeCell ref="N253:O253"/>
    <mergeCell ref="P242:Q242"/>
    <mergeCell ref="R242:S242"/>
    <mergeCell ref="C251:U251"/>
    <mergeCell ref="C252:C254"/>
    <mergeCell ref="D252:G252"/>
    <mergeCell ref="H252:K252"/>
    <mergeCell ref="L252:O252"/>
    <mergeCell ref="P252:S252"/>
    <mergeCell ref="T252:T254"/>
    <mergeCell ref="U252:U254"/>
    <mergeCell ref="D242:E242"/>
    <mergeCell ref="F242:G242"/>
    <mergeCell ref="H242:I242"/>
    <mergeCell ref="J242:K242"/>
    <mergeCell ref="L242:M242"/>
    <mergeCell ref="N242:O242"/>
    <mergeCell ref="C240:U240"/>
    <mergeCell ref="C241:C243"/>
    <mergeCell ref="D241:G241"/>
    <mergeCell ref="H241:K241"/>
    <mergeCell ref="L241:O241"/>
    <mergeCell ref="P241:S241"/>
    <mergeCell ref="T241:T243"/>
    <mergeCell ref="U241:U243"/>
    <mergeCell ref="D231:E231"/>
    <mergeCell ref="F231:G231"/>
    <mergeCell ref="H231:I231"/>
    <mergeCell ref="J231:K231"/>
    <mergeCell ref="L231:M231"/>
    <mergeCell ref="N231:O231"/>
    <mergeCell ref="D229:U229"/>
    <mergeCell ref="C230:C232"/>
    <mergeCell ref="D230:G230"/>
    <mergeCell ref="H230:K230"/>
    <mergeCell ref="L230:O230"/>
    <mergeCell ref="P230:S230"/>
    <mergeCell ref="T230:T232"/>
    <mergeCell ref="U230:U232"/>
    <mergeCell ref="D220:E220"/>
    <mergeCell ref="F220:G220"/>
    <mergeCell ref="H220:I220"/>
    <mergeCell ref="J220:K220"/>
    <mergeCell ref="L220:M220"/>
    <mergeCell ref="N220:O220"/>
    <mergeCell ref="P231:Q231"/>
    <mergeCell ref="R231:S231"/>
    <mergeCell ref="J211:U213"/>
    <mergeCell ref="J214:U216"/>
    <mergeCell ref="D218:U218"/>
    <mergeCell ref="C219:C221"/>
    <mergeCell ref="D219:G219"/>
    <mergeCell ref="H219:K219"/>
    <mergeCell ref="L219:O219"/>
    <mergeCell ref="P219:S219"/>
    <mergeCell ref="T219:T221"/>
    <mergeCell ref="U219:U221"/>
    <mergeCell ref="P220:Q220"/>
    <mergeCell ref="R220:S220"/>
    <mergeCell ref="H201:I201"/>
    <mergeCell ref="J201:K201"/>
    <mergeCell ref="L201:M201"/>
    <mergeCell ref="N201:O201"/>
    <mergeCell ref="P201:Q201"/>
    <mergeCell ref="R201:S201"/>
    <mergeCell ref="C199:U199"/>
    <mergeCell ref="C200:C202"/>
    <mergeCell ref="D200:G200"/>
    <mergeCell ref="H200:K200"/>
    <mergeCell ref="L200:O200"/>
    <mergeCell ref="P200:S200"/>
    <mergeCell ref="T200:T202"/>
    <mergeCell ref="U200:U202"/>
    <mergeCell ref="D201:E201"/>
    <mergeCell ref="F201:G201"/>
    <mergeCell ref="H190:I190"/>
    <mergeCell ref="J190:K190"/>
    <mergeCell ref="L190:M190"/>
    <mergeCell ref="N190:O190"/>
    <mergeCell ref="P190:Q190"/>
    <mergeCell ref="R190:S190"/>
    <mergeCell ref="C188:U188"/>
    <mergeCell ref="C189:C191"/>
    <mergeCell ref="D189:G189"/>
    <mergeCell ref="H189:K189"/>
    <mergeCell ref="L189:O189"/>
    <mergeCell ref="P189:S189"/>
    <mergeCell ref="T189:T191"/>
    <mergeCell ref="U189:U191"/>
    <mergeCell ref="D190:E190"/>
    <mergeCell ref="F190:G190"/>
    <mergeCell ref="H179:I179"/>
    <mergeCell ref="J179:K179"/>
    <mergeCell ref="L179:M179"/>
    <mergeCell ref="N179:O179"/>
    <mergeCell ref="P179:Q179"/>
    <mergeCell ref="R179:S179"/>
    <mergeCell ref="D177:U177"/>
    <mergeCell ref="C178:C180"/>
    <mergeCell ref="D178:G178"/>
    <mergeCell ref="H178:K178"/>
    <mergeCell ref="L178:O178"/>
    <mergeCell ref="P178:S178"/>
    <mergeCell ref="T178:T180"/>
    <mergeCell ref="U178:U180"/>
    <mergeCell ref="D179:E179"/>
    <mergeCell ref="F179:G179"/>
    <mergeCell ref="J159:U161"/>
    <mergeCell ref="J162:U164"/>
    <mergeCell ref="D166:U166"/>
    <mergeCell ref="C167:C169"/>
    <mergeCell ref="D167:G167"/>
    <mergeCell ref="H167:K167"/>
    <mergeCell ref="L167:O167"/>
    <mergeCell ref="P167:S167"/>
    <mergeCell ref="D149:E149"/>
    <mergeCell ref="F149:G149"/>
    <mergeCell ref="H149:I149"/>
    <mergeCell ref="J149:K149"/>
    <mergeCell ref="L149:M149"/>
    <mergeCell ref="N149:O149"/>
    <mergeCell ref="T167:T169"/>
    <mergeCell ref="U167:U169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C147:U147"/>
    <mergeCell ref="C148:C150"/>
    <mergeCell ref="D148:G148"/>
    <mergeCell ref="H148:K148"/>
    <mergeCell ref="L148:O148"/>
    <mergeCell ref="P148:S148"/>
    <mergeCell ref="T148:T150"/>
    <mergeCell ref="U148:U150"/>
    <mergeCell ref="D138:E138"/>
    <mergeCell ref="F138:G138"/>
    <mergeCell ref="H138:I138"/>
    <mergeCell ref="J138:K138"/>
    <mergeCell ref="L138:M138"/>
    <mergeCell ref="N138:O138"/>
    <mergeCell ref="P149:Q149"/>
    <mergeCell ref="R149:S149"/>
    <mergeCell ref="C136:U136"/>
    <mergeCell ref="C137:C139"/>
    <mergeCell ref="D137:G137"/>
    <mergeCell ref="H137:K137"/>
    <mergeCell ref="L137:O137"/>
    <mergeCell ref="P137:S137"/>
    <mergeCell ref="T137:T139"/>
    <mergeCell ref="U137:U139"/>
    <mergeCell ref="D127:E127"/>
    <mergeCell ref="F127:G127"/>
    <mergeCell ref="H127:I127"/>
    <mergeCell ref="J127:K127"/>
    <mergeCell ref="L127:M127"/>
    <mergeCell ref="N127:O127"/>
    <mergeCell ref="P138:Q138"/>
    <mergeCell ref="R138:S138"/>
    <mergeCell ref="D125:U125"/>
    <mergeCell ref="C126:C128"/>
    <mergeCell ref="D126:G126"/>
    <mergeCell ref="H126:K126"/>
    <mergeCell ref="L126:O126"/>
    <mergeCell ref="P126:S126"/>
    <mergeCell ref="T126:T128"/>
    <mergeCell ref="U126:U128"/>
    <mergeCell ref="D116:E116"/>
    <mergeCell ref="F116:G116"/>
    <mergeCell ref="H116:I116"/>
    <mergeCell ref="J116:K116"/>
    <mergeCell ref="L116:M116"/>
    <mergeCell ref="N116:O116"/>
    <mergeCell ref="P127:Q127"/>
    <mergeCell ref="R127:S127"/>
    <mergeCell ref="J107:U109"/>
    <mergeCell ref="J110:U112"/>
    <mergeCell ref="D114:U114"/>
    <mergeCell ref="C115:C117"/>
    <mergeCell ref="D115:G115"/>
    <mergeCell ref="H115:K115"/>
    <mergeCell ref="L115:O115"/>
    <mergeCell ref="P115:S115"/>
    <mergeCell ref="T115:T117"/>
    <mergeCell ref="U115:U117"/>
    <mergeCell ref="P116:Q116"/>
    <mergeCell ref="R116:S116"/>
    <mergeCell ref="H97:I97"/>
    <mergeCell ref="J97:K97"/>
    <mergeCell ref="L97:M97"/>
    <mergeCell ref="N97:O97"/>
    <mergeCell ref="P97:Q97"/>
    <mergeCell ref="R97:S97"/>
    <mergeCell ref="C95:U95"/>
    <mergeCell ref="C96:C98"/>
    <mergeCell ref="D96:G96"/>
    <mergeCell ref="H96:K96"/>
    <mergeCell ref="L96:O96"/>
    <mergeCell ref="P96:S96"/>
    <mergeCell ref="T96:T98"/>
    <mergeCell ref="U96:U98"/>
    <mergeCell ref="D97:E97"/>
    <mergeCell ref="F97:G97"/>
    <mergeCell ref="H86:I86"/>
    <mergeCell ref="J86:K86"/>
    <mergeCell ref="L86:M86"/>
    <mergeCell ref="N86:O86"/>
    <mergeCell ref="P86:Q86"/>
    <mergeCell ref="R86:S86"/>
    <mergeCell ref="C84:U84"/>
    <mergeCell ref="C85:C87"/>
    <mergeCell ref="D85:G85"/>
    <mergeCell ref="H85:K85"/>
    <mergeCell ref="L85:O85"/>
    <mergeCell ref="P85:S85"/>
    <mergeCell ref="T85:T87"/>
    <mergeCell ref="U85:U87"/>
    <mergeCell ref="D86:E86"/>
    <mergeCell ref="F86:G86"/>
    <mergeCell ref="H75:I75"/>
    <mergeCell ref="J75:K75"/>
    <mergeCell ref="L75:M75"/>
    <mergeCell ref="N75:O75"/>
    <mergeCell ref="P75:Q75"/>
    <mergeCell ref="R75:S75"/>
    <mergeCell ref="D73:U73"/>
    <mergeCell ref="C74:C76"/>
    <mergeCell ref="D74:G74"/>
    <mergeCell ref="H74:K74"/>
    <mergeCell ref="L74:O74"/>
    <mergeCell ref="P74:S74"/>
    <mergeCell ref="T74:T76"/>
    <mergeCell ref="U74:U76"/>
    <mergeCell ref="D75:E75"/>
    <mergeCell ref="F75:G75"/>
    <mergeCell ref="J55:U57"/>
    <mergeCell ref="J58:U60"/>
    <mergeCell ref="D62:U62"/>
    <mergeCell ref="C63:C65"/>
    <mergeCell ref="D63:G63"/>
    <mergeCell ref="H63:K63"/>
    <mergeCell ref="L63:O63"/>
    <mergeCell ref="P63:S63"/>
    <mergeCell ref="D45:E45"/>
    <mergeCell ref="F45:G45"/>
    <mergeCell ref="H45:I45"/>
    <mergeCell ref="J45:K45"/>
    <mergeCell ref="L45:M45"/>
    <mergeCell ref="N45:O45"/>
    <mergeCell ref="T63:T65"/>
    <mergeCell ref="U63:U65"/>
    <mergeCell ref="D64:E64"/>
    <mergeCell ref="F64:G64"/>
    <mergeCell ref="H64:I64"/>
    <mergeCell ref="J64:K64"/>
    <mergeCell ref="L64:M64"/>
    <mergeCell ref="N64:O64"/>
    <mergeCell ref="P64:Q64"/>
    <mergeCell ref="R64:S64"/>
    <mergeCell ref="C43:U43"/>
    <mergeCell ref="C44:C46"/>
    <mergeCell ref="D44:G44"/>
    <mergeCell ref="H44:K44"/>
    <mergeCell ref="L44:O44"/>
    <mergeCell ref="P44:S44"/>
    <mergeCell ref="T44:T46"/>
    <mergeCell ref="U44:U46"/>
    <mergeCell ref="D34:E34"/>
    <mergeCell ref="F34:G34"/>
    <mergeCell ref="H34:I34"/>
    <mergeCell ref="J34:K34"/>
    <mergeCell ref="L34:M34"/>
    <mergeCell ref="N34:O34"/>
    <mergeCell ref="P45:Q45"/>
    <mergeCell ref="R45:S45"/>
    <mergeCell ref="C32:U32"/>
    <mergeCell ref="C33:C35"/>
    <mergeCell ref="D33:G33"/>
    <mergeCell ref="H33:K33"/>
    <mergeCell ref="L33:O33"/>
    <mergeCell ref="P33:S33"/>
    <mergeCell ref="T33:T35"/>
    <mergeCell ref="U33:U35"/>
    <mergeCell ref="D23:E23"/>
    <mergeCell ref="F23:G23"/>
    <mergeCell ref="H23:I23"/>
    <mergeCell ref="J23:K23"/>
    <mergeCell ref="L23:M23"/>
    <mergeCell ref="N23:O23"/>
    <mergeCell ref="P34:Q34"/>
    <mergeCell ref="R34:S34"/>
    <mergeCell ref="D21:U21"/>
    <mergeCell ref="C22:C24"/>
    <mergeCell ref="D22:G22"/>
    <mergeCell ref="H22:K22"/>
    <mergeCell ref="L22:O22"/>
    <mergeCell ref="P22:S22"/>
    <mergeCell ref="T22:T24"/>
    <mergeCell ref="U22:U24"/>
    <mergeCell ref="D12:E12"/>
    <mergeCell ref="F12:G12"/>
    <mergeCell ref="H12:I12"/>
    <mergeCell ref="J12:K12"/>
    <mergeCell ref="L12:M12"/>
    <mergeCell ref="N12:O12"/>
    <mergeCell ref="P23:Q23"/>
    <mergeCell ref="R23:S23"/>
    <mergeCell ref="J3:U5"/>
    <mergeCell ref="J6:U8"/>
    <mergeCell ref="D10:U10"/>
    <mergeCell ref="C11:C13"/>
    <mergeCell ref="D11:G11"/>
    <mergeCell ref="H11:K11"/>
    <mergeCell ref="L11:O11"/>
    <mergeCell ref="P11:S11"/>
    <mergeCell ref="T11:T13"/>
    <mergeCell ref="U11:U13"/>
    <mergeCell ref="P12:Q12"/>
    <mergeCell ref="R12:S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6C63-9D78-402F-A03C-B92E0387BBCD}">
  <dimension ref="C3:Y262"/>
  <sheetViews>
    <sheetView topLeftCell="B55" workbookViewId="0">
      <selection activeCell="J211" sqref="J211:U213"/>
    </sheetView>
  </sheetViews>
  <sheetFormatPr baseColWidth="10" defaultRowHeight="13.2" x14ac:dyDescent="0.25"/>
  <cols>
    <col min="1" max="2" width="11.5546875" style="82"/>
    <col min="3" max="3" width="15" style="82" customWidth="1"/>
    <col min="4" max="19" width="8" style="82" customWidth="1"/>
    <col min="20" max="21" width="9.88671875" style="82" customWidth="1"/>
    <col min="22" max="22" width="11.5546875" style="82"/>
    <col min="23" max="24" width="13.109375" style="82" bestFit="1" customWidth="1"/>
    <col min="25" max="25" width="13.5546875" style="82" bestFit="1" customWidth="1"/>
    <col min="26" max="16384" width="11.5546875" style="82"/>
  </cols>
  <sheetData>
    <row r="3" spans="3:24" x14ac:dyDescent="0.25">
      <c r="C3" s="90" t="s">
        <v>19</v>
      </c>
      <c r="D3" s="18"/>
      <c r="E3" s="91"/>
      <c r="F3" s="18"/>
      <c r="G3" s="18"/>
      <c r="H3" s="19">
        <f>+(D41+F41+H41+J41)/(+D19+F19+H19+J19)</f>
        <v>-7.8420188357828713E-2</v>
      </c>
      <c r="I3" s="16"/>
      <c r="J3" s="428" t="s">
        <v>24</v>
      </c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30"/>
    </row>
    <row r="4" spans="3:24" x14ac:dyDescent="0.25">
      <c r="C4" s="92" t="s">
        <v>20</v>
      </c>
      <c r="D4" s="20"/>
      <c r="E4" s="93"/>
      <c r="F4" s="20"/>
      <c r="G4" s="20"/>
      <c r="H4" s="21">
        <f>+((D41+H41)+2*(F41+J41))/((D19+H19)+2*(F19+J19))</f>
        <v>-7.4286149190118458E-2</v>
      </c>
      <c r="I4" s="16"/>
      <c r="J4" s="431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3"/>
    </row>
    <row r="5" spans="3:24" x14ac:dyDescent="0.25">
      <c r="C5" s="94" t="s">
        <v>21</v>
      </c>
      <c r="D5" s="22"/>
      <c r="E5" s="22"/>
      <c r="F5" s="22"/>
      <c r="G5" s="22"/>
      <c r="H5" s="23">
        <f>+(E41+G41+I41+K41+M41++O41+Q41+S41)/(+E19+G19+I19+K19+M19+O19+Q19+S19)</f>
        <v>-0.15135099936102756</v>
      </c>
      <c r="I5" s="16"/>
      <c r="J5" s="431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3"/>
    </row>
    <row r="6" spans="3:24" x14ac:dyDescent="0.25">
      <c r="C6" s="92" t="s">
        <v>18</v>
      </c>
      <c r="D6" s="20"/>
      <c r="E6" s="20"/>
      <c r="F6" s="20"/>
      <c r="G6" s="20"/>
      <c r="H6" s="21">
        <f>+(L41+M41+N41+O41)/+(L19+M19+N19+O19)</f>
        <v>-0.21798868295327484</v>
      </c>
      <c r="I6" s="16"/>
      <c r="J6" s="428" t="s">
        <v>26</v>
      </c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30"/>
    </row>
    <row r="7" spans="3:24" x14ac:dyDescent="0.25">
      <c r="C7" s="92" t="s">
        <v>23</v>
      </c>
      <c r="D7" s="20"/>
      <c r="E7" s="20"/>
      <c r="F7" s="20"/>
      <c r="G7" s="20"/>
      <c r="H7" s="21">
        <f>+(P41+Q41+R41+S41)/(P19+Q19+R19+S19)</f>
        <v>5.1352707976930721E-2</v>
      </c>
      <c r="I7" s="16"/>
      <c r="J7" s="431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3"/>
    </row>
    <row r="8" spans="3:24" x14ac:dyDescent="0.25">
      <c r="C8" s="95" t="s">
        <v>22</v>
      </c>
      <c r="D8" s="24"/>
      <c r="E8" s="24"/>
      <c r="F8" s="24"/>
      <c r="G8" s="24"/>
      <c r="H8" s="25">
        <f>+U41/U19</f>
        <v>-9.7225619739096325E-2</v>
      </c>
      <c r="I8" s="16"/>
      <c r="J8" s="434"/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6"/>
    </row>
    <row r="9" spans="3:24" ht="13.8" thickBot="1" x14ac:dyDescent="0.3"/>
    <row r="10" spans="3:24" ht="13.8" thickBot="1" x14ac:dyDescent="0.3">
      <c r="C10" s="5">
        <v>2019</v>
      </c>
      <c r="D10" s="437" t="s">
        <v>27</v>
      </c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9"/>
    </row>
    <row r="11" spans="3:24" ht="13.8" thickBot="1" x14ac:dyDescent="0.3">
      <c r="C11" s="415" t="s">
        <v>12</v>
      </c>
      <c r="D11" s="417" t="s">
        <v>0</v>
      </c>
      <c r="E11" s="418"/>
      <c r="F11" s="418"/>
      <c r="G11" s="419"/>
      <c r="H11" s="420" t="s">
        <v>1</v>
      </c>
      <c r="I11" s="421"/>
      <c r="J11" s="421"/>
      <c r="K11" s="422"/>
      <c r="L11" s="420" t="s">
        <v>2</v>
      </c>
      <c r="M11" s="421"/>
      <c r="N11" s="421"/>
      <c r="O11" s="422"/>
      <c r="P11" s="420" t="s">
        <v>3</v>
      </c>
      <c r="Q11" s="421"/>
      <c r="R11" s="421"/>
      <c r="S11" s="422"/>
      <c r="T11" s="423" t="s">
        <v>4</v>
      </c>
      <c r="U11" s="423" t="s">
        <v>5</v>
      </c>
    </row>
    <row r="12" spans="3:24" ht="13.8" thickBot="1" x14ac:dyDescent="0.3">
      <c r="C12" s="415"/>
      <c r="D12" s="426" t="s">
        <v>6</v>
      </c>
      <c r="E12" s="427"/>
      <c r="F12" s="426" t="s">
        <v>7</v>
      </c>
      <c r="G12" s="427"/>
      <c r="H12" s="426" t="s">
        <v>6</v>
      </c>
      <c r="I12" s="427"/>
      <c r="J12" s="426" t="s">
        <v>7</v>
      </c>
      <c r="K12" s="427"/>
      <c r="L12" s="426" t="s">
        <v>6</v>
      </c>
      <c r="M12" s="427"/>
      <c r="N12" s="426" t="s">
        <v>7</v>
      </c>
      <c r="O12" s="427"/>
      <c r="P12" s="426" t="s">
        <v>6</v>
      </c>
      <c r="Q12" s="427"/>
      <c r="R12" s="426" t="s">
        <v>7</v>
      </c>
      <c r="S12" s="427"/>
      <c r="T12" s="424"/>
      <c r="U12" s="424"/>
    </row>
    <row r="13" spans="3:24" ht="13.8" thickBot="1" x14ac:dyDescent="0.3">
      <c r="C13" s="416"/>
      <c r="D13" s="6" t="s">
        <v>8</v>
      </c>
      <c r="E13" s="6" t="s">
        <v>9</v>
      </c>
      <c r="F13" s="6" t="s">
        <v>8</v>
      </c>
      <c r="G13" s="7" t="s">
        <v>9</v>
      </c>
      <c r="H13" s="6" t="s">
        <v>8</v>
      </c>
      <c r="I13" s="6" t="s">
        <v>9</v>
      </c>
      <c r="J13" s="6" t="s">
        <v>8</v>
      </c>
      <c r="K13" s="6" t="s">
        <v>9</v>
      </c>
      <c r="L13" s="6" t="s">
        <v>8</v>
      </c>
      <c r="M13" s="6" t="s">
        <v>9</v>
      </c>
      <c r="N13" s="6" t="s">
        <v>8</v>
      </c>
      <c r="O13" s="6" t="s">
        <v>9</v>
      </c>
      <c r="P13" s="6" t="s">
        <v>8</v>
      </c>
      <c r="Q13" s="6" t="s">
        <v>9</v>
      </c>
      <c r="R13" s="6" t="s">
        <v>8</v>
      </c>
      <c r="S13" s="6" t="s">
        <v>9</v>
      </c>
      <c r="T13" s="425"/>
      <c r="U13" s="425"/>
    </row>
    <row r="14" spans="3:24" x14ac:dyDescent="0.25">
      <c r="C14" s="1" t="s">
        <v>13</v>
      </c>
      <c r="D14" s="96">
        <v>5726</v>
      </c>
      <c r="E14" s="96">
        <v>10506</v>
      </c>
      <c r="F14" s="96">
        <v>13941</v>
      </c>
      <c r="G14" s="96">
        <v>3973</v>
      </c>
      <c r="H14" s="96">
        <v>15140</v>
      </c>
      <c r="I14" s="96">
        <v>3000</v>
      </c>
      <c r="J14" s="96">
        <v>8110</v>
      </c>
      <c r="K14" s="96">
        <v>21266</v>
      </c>
      <c r="L14" s="96">
        <v>10399</v>
      </c>
      <c r="M14" s="96">
        <v>0</v>
      </c>
      <c r="N14" s="96">
        <v>12904</v>
      </c>
      <c r="O14" s="96">
        <v>0</v>
      </c>
      <c r="P14" s="96">
        <v>0</v>
      </c>
      <c r="Q14" s="96">
        <v>0</v>
      </c>
      <c r="R14" s="96">
        <v>38</v>
      </c>
      <c r="S14" s="96">
        <v>0</v>
      </c>
      <c r="T14" s="96">
        <f>SUM(D14:S14)</f>
        <v>105003</v>
      </c>
      <c r="U14" s="96">
        <f>D14+E14+H14+I14+L14+M14+P14+Q14+(2*(F14+G14+J14+K14+N14+O14+R14+S14))</f>
        <v>165235</v>
      </c>
      <c r="W14" s="97"/>
      <c r="X14" s="97"/>
    </row>
    <row r="15" spans="3:24" x14ac:dyDescent="0.25">
      <c r="C15" s="2" t="s">
        <v>14</v>
      </c>
      <c r="D15" s="98">
        <v>48127</v>
      </c>
      <c r="E15" s="98">
        <v>1922</v>
      </c>
      <c r="F15" s="98">
        <v>102608</v>
      </c>
      <c r="G15" s="98">
        <v>40008</v>
      </c>
      <c r="H15" s="98">
        <v>25645</v>
      </c>
      <c r="I15" s="98">
        <v>16243</v>
      </c>
      <c r="J15" s="98">
        <v>76125</v>
      </c>
      <c r="K15" s="98">
        <v>54739</v>
      </c>
      <c r="L15" s="98">
        <v>2685</v>
      </c>
      <c r="M15" s="98">
        <v>159</v>
      </c>
      <c r="N15" s="98">
        <v>4803</v>
      </c>
      <c r="O15" s="98">
        <v>1691</v>
      </c>
      <c r="P15" s="98">
        <v>893</v>
      </c>
      <c r="Q15" s="98">
        <v>6434</v>
      </c>
      <c r="R15" s="98">
        <v>1769</v>
      </c>
      <c r="S15" s="98">
        <v>10966</v>
      </c>
      <c r="T15" s="98">
        <f t="shared" ref="T15:T18" si="0">SUM(D15:S15)</f>
        <v>394817</v>
      </c>
      <c r="U15" s="98">
        <f t="shared" ref="U15:U19" si="1">D15+E15+H15+I15+L15+M15+P15+Q15+(2*(F15+G15+J15+K15+N15+O15+R15+S15))</f>
        <v>687526</v>
      </c>
      <c r="W15" s="99"/>
    </row>
    <row r="16" spans="3:24" x14ac:dyDescent="0.25">
      <c r="C16" s="2" t="s">
        <v>15</v>
      </c>
      <c r="D16" s="98">
        <v>5153</v>
      </c>
      <c r="E16" s="98">
        <v>5979</v>
      </c>
      <c r="F16" s="98">
        <v>6940</v>
      </c>
      <c r="G16" s="98">
        <v>38195</v>
      </c>
      <c r="H16" s="98">
        <v>11531</v>
      </c>
      <c r="I16" s="98">
        <v>1131</v>
      </c>
      <c r="J16" s="98">
        <v>70119</v>
      </c>
      <c r="K16" s="98">
        <v>1909</v>
      </c>
      <c r="L16" s="98">
        <v>45</v>
      </c>
      <c r="M16" s="98">
        <v>2810</v>
      </c>
      <c r="N16" s="98">
        <v>175</v>
      </c>
      <c r="O16" s="98">
        <v>23355</v>
      </c>
      <c r="P16" s="98">
        <v>129</v>
      </c>
      <c r="Q16" s="98">
        <v>318</v>
      </c>
      <c r="R16" s="98">
        <v>150</v>
      </c>
      <c r="S16" s="98">
        <v>697</v>
      </c>
      <c r="T16" s="98">
        <f t="shared" si="0"/>
        <v>168636</v>
      </c>
      <c r="U16" s="98">
        <f t="shared" si="1"/>
        <v>310176</v>
      </c>
    </row>
    <row r="17" spans="3:25" x14ac:dyDescent="0.25">
      <c r="C17" s="2" t="s">
        <v>16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8">
        <v>0</v>
      </c>
      <c r="P17" s="98">
        <v>368</v>
      </c>
      <c r="Q17" s="98">
        <v>131</v>
      </c>
      <c r="R17" s="98">
        <v>0</v>
      </c>
      <c r="S17" s="98">
        <v>0</v>
      </c>
      <c r="T17" s="98">
        <f t="shared" si="0"/>
        <v>499</v>
      </c>
      <c r="U17" s="98">
        <f t="shared" si="1"/>
        <v>499</v>
      </c>
    </row>
    <row r="18" spans="3:25" ht="13.8" thickBot="1" x14ac:dyDescent="0.3">
      <c r="C18" s="2" t="s">
        <v>17</v>
      </c>
      <c r="D18" s="98">
        <v>362</v>
      </c>
      <c r="E18" s="98">
        <v>8</v>
      </c>
      <c r="F18" s="98">
        <v>835</v>
      </c>
      <c r="G18" s="98">
        <v>12</v>
      </c>
      <c r="H18" s="98">
        <v>134</v>
      </c>
      <c r="I18" s="98">
        <v>4</v>
      </c>
      <c r="J18" s="98">
        <v>462</v>
      </c>
      <c r="K18" s="98">
        <v>6</v>
      </c>
      <c r="L18" s="98">
        <v>0</v>
      </c>
      <c r="M18" s="98">
        <v>0</v>
      </c>
      <c r="N18" s="98">
        <v>0</v>
      </c>
      <c r="O18" s="98">
        <v>0</v>
      </c>
      <c r="P18" s="98">
        <v>299</v>
      </c>
      <c r="Q18" s="98">
        <v>100</v>
      </c>
      <c r="R18" s="98">
        <v>1967.75</v>
      </c>
      <c r="S18" s="98">
        <v>145</v>
      </c>
      <c r="T18" s="98">
        <f t="shared" si="0"/>
        <v>4334.75</v>
      </c>
      <c r="U18" s="98">
        <f t="shared" si="1"/>
        <v>7762.5</v>
      </c>
    </row>
    <row r="19" spans="3:25" ht="13.8" thickBot="1" x14ac:dyDescent="0.3">
      <c r="C19" s="3" t="s">
        <v>10</v>
      </c>
      <c r="D19" s="4">
        <f>SUM(D14:D18)</f>
        <v>59368</v>
      </c>
      <c r="E19" s="4">
        <f t="shared" ref="E19:S19" si="2">SUM(E14:E18)</f>
        <v>18415</v>
      </c>
      <c r="F19" s="4">
        <f t="shared" si="2"/>
        <v>124324</v>
      </c>
      <c r="G19" s="4">
        <f t="shared" si="2"/>
        <v>82188</v>
      </c>
      <c r="H19" s="4">
        <f t="shared" si="2"/>
        <v>52450</v>
      </c>
      <c r="I19" s="4">
        <f t="shared" si="2"/>
        <v>20378</v>
      </c>
      <c r="J19" s="4">
        <f t="shared" si="2"/>
        <v>154816</v>
      </c>
      <c r="K19" s="4">
        <f t="shared" si="2"/>
        <v>77920</v>
      </c>
      <c r="L19" s="4">
        <f t="shared" si="2"/>
        <v>13129</v>
      </c>
      <c r="M19" s="4">
        <f t="shared" si="2"/>
        <v>2969</v>
      </c>
      <c r="N19" s="4">
        <f t="shared" si="2"/>
        <v>17882</v>
      </c>
      <c r="O19" s="4">
        <f t="shared" si="2"/>
        <v>25046</v>
      </c>
      <c r="P19" s="4">
        <f t="shared" si="2"/>
        <v>1689</v>
      </c>
      <c r="Q19" s="4">
        <f t="shared" si="2"/>
        <v>6983</v>
      </c>
      <c r="R19" s="4">
        <f t="shared" si="2"/>
        <v>3924.75</v>
      </c>
      <c r="S19" s="4">
        <f t="shared" si="2"/>
        <v>11808</v>
      </c>
      <c r="T19" s="4">
        <f>SUM(D19:S19)</f>
        <v>673289.75</v>
      </c>
      <c r="U19" s="4">
        <f t="shared" si="1"/>
        <v>1171198.5</v>
      </c>
      <c r="V19" s="100"/>
      <c r="W19" s="101"/>
      <c r="X19" s="101"/>
      <c r="Y19" s="102"/>
    </row>
    <row r="20" spans="3:25" ht="13.8" thickBot="1" x14ac:dyDescent="0.3"/>
    <row r="21" spans="3:25" ht="15.75" customHeight="1" thickBot="1" x14ac:dyDescent="0.3">
      <c r="C21" s="8">
        <v>2020</v>
      </c>
      <c r="D21" s="412" t="s">
        <v>11</v>
      </c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4"/>
    </row>
    <row r="22" spans="3:25" ht="15.75" customHeight="1" thickBot="1" x14ac:dyDescent="0.3">
      <c r="C22" s="415" t="s">
        <v>12</v>
      </c>
      <c r="D22" s="417" t="s">
        <v>0</v>
      </c>
      <c r="E22" s="418"/>
      <c r="F22" s="418"/>
      <c r="G22" s="419"/>
      <c r="H22" s="420" t="s">
        <v>1</v>
      </c>
      <c r="I22" s="421"/>
      <c r="J22" s="421"/>
      <c r="K22" s="422"/>
      <c r="L22" s="420" t="s">
        <v>2</v>
      </c>
      <c r="M22" s="421"/>
      <c r="N22" s="421"/>
      <c r="O22" s="422"/>
      <c r="P22" s="420" t="s">
        <v>3</v>
      </c>
      <c r="Q22" s="421"/>
      <c r="R22" s="421"/>
      <c r="S22" s="422"/>
      <c r="T22" s="423" t="s">
        <v>4</v>
      </c>
      <c r="U22" s="423" t="s">
        <v>5</v>
      </c>
    </row>
    <row r="23" spans="3:25" ht="13.8" thickBot="1" x14ac:dyDescent="0.3">
      <c r="C23" s="415"/>
      <c r="D23" s="410" t="s">
        <v>6</v>
      </c>
      <c r="E23" s="411"/>
      <c r="F23" s="410" t="s">
        <v>7</v>
      </c>
      <c r="G23" s="411"/>
      <c r="H23" s="410" t="s">
        <v>6</v>
      </c>
      <c r="I23" s="411"/>
      <c r="J23" s="410" t="s">
        <v>7</v>
      </c>
      <c r="K23" s="411"/>
      <c r="L23" s="410" t="s">
        <v>6</v>
      </c>
      <c r="M23" s="411"/>
      <c r="N23" s="410" t="s">
        <v>7</v>
      </c>
      <c r="O23" s="411"/>
      <c r="P23" s="410" t="s">
        <v>6</v>
      </c>
      <c r="Q23" s="411"/>
      <c r="R23" s="410" t="s">
        <v>7</v>
      </c>
      <c r="S23" s="411"/>
      <c r="T23" s="424"/>
      <c r="U23" s="424"/>
    </row>
    <row r="24" spans="3:25" ht="13.8" thickBot="1" x14ac:dyDescent="0.3">
      <c r="C24" s="416"/>
      <c r="D24" s="9" t="s">
        <v>8</v>
      </c>
      <c r="E24" s="9" t="s">
        <v>9</v>
      </c>
      <c r="F24" s="9" t="s">
        <v>8</v>
      </c>
      <c r="G24" s="10" t="s">
        <v>9</v>
      </c>
      <c r="H24" s="9" t="s">
        <v>8</v>
      </c>
      <c r="I24" s="9" t="s">
        <v>9</v>
      </c>
      <c r="J24" s="9" t="s">
        <v>8</v>
      </c>
      <c r="K24" s="9" t="s">
        <v>9</v>
      </c>
      <c r="L24" s="9" t="s">
        <v>8</v>
      </c>
      <c r="M24" s="9" t="s">
        <v>9</v>
      </c>
      <c r="N24" s="9" t="s">
        <v>8</v>
      </c>
      <c r="O24" s="9" t="s">
        <v>9</v>
      </c>
      <c r="P24" s="9" t="s">
        <v>8</v>
      </c>
      <c r="Q24" s="9" t="s">
        <v>9</v>
      </c>
      <c r="R24" s="9" t="s">
        <v>8</v>
      </c>
      <c r="S24" s="9" t="s">
        <v>9</v>
      </c>
      <c r="T24" s="425"/>
      <c r="U24" s="425"/>
    </row>
    <row r="25" spans="3:25" x14ac:dyDescent="0.25">
      <c r="C25" s="11" t="s">
        <v>13</v>
      </c>
      <c r="D25" s="103">
        <v>4601</v>
      </c>
      <c r="E25" s="103">
        <v>10974</v>
      </c>
      <c r="F25" s="103">
        <v>14839</v>
      </c>
      <c r="G25" s="103">
        <v>4076</v>
      </c>
      <c r="H25" s="103">
        <v>14566</v>
      </c>
      <c r="I25" s="103">
        <v>1738</v>
      </c>
      <c r="J25" s="103">
        <v>9684</v>
      </c>
      <c r="K25" s="103">
        <v>16222</v>
      </c>
      <c r="L25" s="103">
        <v>10389</v>
      </c>
      <c r="M25" s="103">
        <v>0</v>
      </c>
      <c r="N25" s="103">
        <v>11893</v>
      </c>
      <c r="O25" s="103">
        <v>0</v>
      </c>
      <c r="P25" s="103">
        <v>0</v>
      </c>
      <c r="Q25" s="103">
        <v>0</v>
      </c>
      <c r="R25" s="103">
        <v>42</v>
      </c>
      <c r="S25" s="103">
        <v>0</v>
      </c>
      <c r="T25" s="103">
        <v>99024</v>
      </c>
      <c r="U25" s="103">
        <v>155780</v>
      </c>
      <c r="W25" s="97"/>
      <c r="X25" s="97"/>
    </row>
    <row r="26" spans="3:25" x14ac:dyDescent="0.25">
      <c r="C26" s="12" t="s">
        <v>14</v>
      </c>
      <c r="D26" s="104">
        <v>40766</v>
      </c>
      <c r="E26" s="104">
        <v>1423</v>
      </c>
      <c r="F26" s="104">
        <v>81778</v>
      </c>
      <c r="G26" s="104">
        <v>40807</v>
      </c>
      <c r="H26" s="104">
        <v>23558</v>
      </c>
      <c r="I26" s="104">
        <v>9489</v>
      </c>
      <c r="J26" s="104">
        <v>74646</v>
      </c>
      <c r="K26" s="104">
        <v>34067</v>
      </c>
      <c r="L26" s="104">
        <v>4101</v>
      </c>
      <c r="M26" s="104">
        <v>252</v>
      </c>
      <c r="N26" s="104">
        <v>5307</v>
      </c>
      <c r="O26" s="104">
        <v>1193</v>
      </c>
      <c r="P26" s="104">
        <v>705</v>
      </c>
      <c r="Q26" s="104">
        <v>6111</v>
      </c>
      <c r="R26" s="104">
        <v>1585</v>
      </c>
      <c r="S26" s="104">
        <v>12564</v>
      </c>
      <c r="T26" s="104">
        <v>338352</v>
      </c>
      <c r="U26" s="104">
        <v>590299</v>
      </c>
    </row>
    <row r="27" spans="3:25" x14ac:dyDescent="0.25">
      <c r="C27" s="12" t="s">
        <v>15</v>
      </c>
      <c r="D27" s="104">
        <v>4683</v>
      </c>
      <c r="E27" s="104">
        <v>7134</v>
      </c>
      <c r="F27" s="104">
        <v>7422</v>
      </c>
      <c r="G27" s="104">
        <v>46456</v>
      </c>
      <c r="H27" s="104">
        <v>11622</v>
      </c>
      <c r="I27" s="104">
        <v>693</v>
      </c>
      <c r="J27" s="104">
        <v>69810</v>
      </c>
      <c r="K27" s="104">
        <v>1134</v>
      </c>
      <c r="L27" s="104">
        <v>52</v>
      </c>
      <c r="M27" s="104">
        <v>724</v>
      </c>
      <c r="N27" s="104">
        <v>274</v>
      </c>
      <c r="O27" s="104">
        <v>11974</v>
      </c>
      <c r="P27" s="104">
        <v>185</v>
      </c>
      <c r="Q27" s="104">
        <v>448</v>
      </c>
      <c r="R27" s="104">
        <v>179</v>
      </c>
      <c r="S27" s="104">
        <v>780</v>
      </c>
      <c r="T27" s="104">
        <v>163570</v>
      </c>
      <c r="U27" s="104">
        <v>301599</v>
      </c>
      <c r="V27" s="99"/>
    </row>
    <row r="28" spans="3:25" x14ac:dyDescent="0.25">
      <c r="C28" s="12" t="s">
        <v>16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47</v>
      </c>
      <c r="Q28" s="104">
        <v>52</v>
      </c>
      <c r="R28" s="104">
        <v>176</v>
      </c>
      <c r="S28" s="104">
        <v>33</v>
      </c>
      <c r="T28" s="104">
        <v>308</v>
      </c>
      <c r="U28" s="104">
        <v>517</v>
      </c>
      <c r="V28" s="99"/>
      <c r="W28" s="99"/>
    </row>
    <row r="29" spans="3:25" ht="13.8" thickBot="1" x14ac:dyDescent="0.3">
      <c r="C29" s="12" t="s">
        <v>17</v>
      </c>
      <c r="D29" s="105">
        <v>445</v>
      </c>
      <c r="E29" s="105">
        <v>3</v>
      </c>
      <c r="F29" s="105">
        <v>999</v>
      </c>
      <c r="G29" s="105">
        <v>4</v>
      </c>
      <c r="H29" s="105">
        <v>38</v>
      </c>
      <c r="I29" s="105">
        <v>0</v>
      </c>
      <c r="J29" s="105">
        <v>842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505</v>
      </c>
      <c r="Q29" s="105">
        <v>40</v>
      </c>
      <c r="R29" s="105">
        <v>2078</v>
      </c>
      <c r="S29" s="105">
        <v>128</v>
      </c>
      <c r="T29" s="104">
        <v>5082</v>
      </c>
      <c r="U29" s="104">
        <v>9133</v>
      </c>
      <c r="V29" s="99"/>
    </row>
    <row r="30" spans="3:25" ht="13.8" thickBot="1" x14ac:dyDescent="0.3">
      <c r="C30" s="13" t="s">
        <v>10</v>
      </c>
      <c r="D30" s="14">
        <f>SUM(D25:D29)</f>
        <v>50495</v>
      </c>
      <c r="E30" s="14">
        <f t="shared" ref="E30:S30" si="3">SUM(E25:E29)</f>
        <v>19534</v>
      </c>
      <c r="F30" s="14">
        <f t="shared" si="3"/>
        <v>105038</v>
      </c>
      <c r="G30" s="14">
        <f t="shared" si="3"/>
        <v>91343</v>
      </c>
      <c r="H30" s="14">
        <f t="shared" si="3"/>
        <v>49784</v>
      </c>
      <c r="I30" s="14">
        <f t="shared" si="3"/>
        <v>11920</v>
      </c>
      <c r="J30" s="14">
        <f t="shared" si="3"/>
        <v>154982</v>
      </c>
      <c r="K30" s="14">
        <f t="shared" si="3"/>
        <v>51423</v>
      </c>
      <c r="L30" s="14">
        <f t="shared" si="3"/>
        <v>14542</v>
      </c>
      <c r="M30" s="14">
        <f t="shared" si="3"/>
        <v>976</v>
      </c>
      <c r="N30" s="14">
        <f t="shared" si="3"/>
        <v>17474</v>
      </c>
      <c r="O30" s="14">
        <f t="shared" si="3"/>
        <v>13167</v>
      </c>
      <c r="P30" s="14">
        <f t="shared" si="3"/>
        <v>1442</v>
      </c>
      <c r="Q30" s="14">
        <f t="shared" si="3"/>
        <v>6651</v>
      </c>
      <c r="R30" s="14">
        <f t="shared" si="3"/>
        <v>4060</v>
      </c>
      <c r="S30" s="14">
        <f t="shared" si="3"/>
        <v>13505</v>
      </c>
      <c r="T30" s="14">
        <f>SUM(D30:S30)</f>
        <v>606336</v>
      </c>
      <c r="U30" s="14">
        <f t="shared" ref="U30" si="4">D30+E30+H30+I30+L30+M30+P30+Q30+(2*(F30+G30+J30+K30+N30+O30+R30+S30))</f>
        <v>1057328</v>
      </c>
      <c r="V30" s="99"/>
    </row>
    <row r="31" spans="3:25" ht="13.8" thickBot="1" x14ac:dyDescent="0.3"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</row>
    <row r="32" spans="3:25" ht="15.75" customHeight="1" thickBot="1" x14ac:dyDescent="0.3">
      <c r="C32" s="412" t="s">
        <v>28</v>
      </c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4"/>
    </row>
    <row r="33" spans="3:22" ht="13.8" thickBot="1" x14ac:dyDescent="0.3">
      <c r="C33" s="415" t="s">
        <v>12</v>
      </c>
      <c r="D33" s="417" t="s">
        <v>0</v>
      </c>
      <c r="E33" s="418"/>
      <c r="F33" s="418"/>
      <c r="G33" s="419"/>
      <c r="H33" s="420" t="s">
        <v>1</v>
      </c>
      <c r="I33" s="421"/>
      <c r="J33" s="421"/>
      <c r="K33" s="422"/>
      <c r="L33" s="420" t="s">
        <v>2</v>
      </c>
      <c r="M33" s="421"/>
      <c r="N33" s="421"/>
      <c r="O33" s="422"/>
      <c r="P33" s="420" t="s">
        <v>3</v>
      </c>
      <c r="Q33" s="421"/>
      <c r="R33" s="421"/>
      <c r="S33" s="422"/>
      <c r="T33" s="423" t="s">
        <v>4</v>
      </c>
      <c r="U33" s="423" t="s">
        <v>5</v>
      </c>
      <c r="V33" s="100"/>
    </row>
    <row r="34" spans="3:22" ht="13.8" thickBot="1" x14ac:dyDescent="0.3">
      <c r="C34" s="415"/>
      <c r="D34" s="410" t="s">
        <v>6</v>
      </c>
      <c r="E34" s="411"/>
      <c r="F34" s="410" t="s">
        <v>7</v>
      </c>
      <c r="G34" s="411"/>
      <c r="H34" s="410" t="s">
        <v>6</v>
      </c>
      <c r="I34" s="411"/>
      <c r="J34" s="410" t="s">
        <v>7</v>
      </c>
      <c r="K34" s="411"/>
      <c r="L34" s="410" t="s">
        <v>6</v>
      </c>
      <c r="M34" s="411"/>
      <c r="N34" s="410" t="s">
        <v>7</v>
      </c>
      <c r="O34" s="411"/>
      <c r="P34" s="410" t="s">
        <v>6</v>
      </c>
      <c r="Q34" s="411"/>
      <c r="R34" s="410" t="s">
        <v>7</v>
      </c>
      <c r="S34" s="411"/>
      <c r="T34" s="424"/>
      <c r="U34" s="424"/>
      <c r="V34" s="100"/>
    </row>
    <row r="35" spans="3:22" ht="13.8" thickBot="1" x14ac:dyDescent="0.3">
      <c r="C35" s="416"/>
      <c r="D35" s="9" t="s">
        <v>8</v>
      </c>
      <c r="E35" s="9" t="s">
        <v>9</v>
      </c>
      <c r="F35" s="9" t="s">
        <v>8</v>
      </c>
      <c r="G35" s="10" t="s">
        <v>9</v>
      </c>
      <c r="H35" s="9" t="s">
        <v>8</v>
      </c>
      <c r="I35" s="9" t="s">
        <v>9</v>
      </c>
      <c r="J35" s="9" t="s">
        <v>8</v>
      </c>
      <c r="K35" s="9" t="s">
        <v>9</v>
      </c>
      <c r="L35" s="9" t="s">
        <v>8</v>
      </c>
      <c r="M35" s="9" t="s">
        <v>9</v>
      </c>
      <c r="N35" s="9" t="s">
        <v>8</v>
      </c>
      <c r="O35" s="9" t="s">
        <v>9</v>
      </c>
      <c r="P35" s="9" t="s">
        <v>8</v>
      </c>
      <c r="Q35" s="9" t="s">
        <v>9</v>
      </c>
      <c r="R35" s="9" t="s">
        <v>8</v>
      </c>
      <c r="S35" s="9" t="s">
        <v>9</v>
      </c>
      <c r="T35" s="425"/>
      <c r="U35" s="425"/>
    </row>
    <row r="36" spans="3:22" x14ac:dyDescent="0.25">
      <c r="C36" s="11" t="s">
        <v>13</v>
      </c>
      <c r="D36" s="103">
        <f>D25-D14</f>
        <v>-1125</v>
      </c>
      <c r="E36" s="103">
        <f t="shared" ref="E36:S36" si="5">E25-E14</f>
        <v>468</v>
      </c>
      <c r="F36" s="103">
        <f t="shared" si="5"/>
        <v>898</v>
      </c>
      <c r="G36" s="103">
        <f t="shared" si="5"/>
        <v>103</v>
      </c>
      <c r="H36" s="103">
        <f t="shared" si="5"/>
        <v>-574</v>
      </c>
      <c r="I36" s="103">
        <f t="shared" si="5"/>
        <v>-1262</v>
      </c>
      <c r="J36" s="103">
        <f t="shared" si="5"/>
        <v>1574</v>
      </c>
      <c r="K36" s="103">
        <f t="shared" si="5"/>
        <v>-5044</v>
      </c>
      <c r="L36" s="103">
        <f t="shared" si="5"/>
        <v>-10</v>
      </c>
      <c r="M36" s="103">
        <f t="shared" si="5"/>
        <v>0</v>
      </c>
      <c r="N36" s="103">
        <f t="shared" si="5"/>
        <v>-1011</v>
      </c>
      <c r="O36" s="103">
        <f t="shared" si="5"/>
        <v>0</v>
      </c>
      <c r="P36" s="103">
        <f t="shared" si="5"/>
        <v>0</v>
      </c>
      <c r="Q36" s="103">
        <f t="shared" si="5"/>
        <v>0</v>
      </c>
      <c r="R36" s="103">
        <f t="shared" si="5"/>
        <v>4</v>
      </c>
      <c r="S36" s="103">
        <f t="shared" si="5"/>
        <v>0</v>
      </c>
      <c r="T36" s="103">
        <f>SUM(D36:S36)</f>
        <v>-5979</v>
      </c>
      <c r="U36" s="103">
        <f>D36+E36+H36+I36+L36+M36+P36+Q36+(2*(F36+G36+J36+K36+N36+O36+R36+S36))</f>
        <v>-9455</v>
      </c>
      <c r="V36" s="100"/>
    </row>
    <row r="37" spans="3:22" x14ac:dyDescent="0.25">
      <c r="C37" s="12" t="s">
        <v>14</v>
      </c>
      <c r="D37" s="104">
        <f t="shared" ref="D37:S41" si="6">D26-D15</f>
        <v>-7361</v>
      </c>
      <c r="E37" s="104">
        <f t="shared" si="6"/>
        <v>-499</v>
      </c>
      <c r="F37" s="104">
        <f t="shared" si="6"/>
        <v>-20830</v>
      </c>
      <c r="G37" s="104">
        <f t="shared" si="6"/>
        <v>799</v>
      </c>
      <c r="H37" s="104">
        <f t="shared" si="6"/>
        <v>-2087</v>
      </c>
      <c r="I37" s="104">
        <f t="shared" si="6"/>
        <v>-6754</v>
      </c>
      <c r="J37" s="104">
        <f t="shared" si="6"/>
        <v>-1479</v>
      </c>
      <c r="K37" s="104">
        <f t="shared" si="6"/>
        <v>-20672</v>
      </c>
      <c r="L37" s="104">
        <f t="shared" si="6"/>
        <v>1416</v>
      </c>
      <c r="M37" s="104">
        <f t="shared" si="6"/>
        <v>93</v>
      </c>
      <c r="N37" s="104">
        <f t="shared" si="6"/>
        <v>504</v>
      </c>
      <c r="O37" s="104">
        <f t="shared" si="6"/>
        <v>-498</v>
      </c>
      <c r="P37" s="104">
        <f t="shared" si="6"/>
        <v>-188</v>
      </c>
      <c r="Q37" s="104">
        <f t="shared" si="6"/>
        <v>-323</v>
      </c>
      <c r="R37" s="104">
        <f t="shared" si="6"/>
        <v>-184</v>
      </c>
      <c r="S37" s="104">
        <f t="shared" si="6"/>
        <v>1598</v>
      </c>
      <c r="T37" s="104">
        <f t="shared" ref="T37:T40" si="7">SUM(D37:S37)</f>
        <v>-56465</v>
      </c>
      <c r="U37" s="104">
        <f t="shared" ref="U37:U40" si="8">D37+E37+H37+I37+L37+M37+P37+Q37+(2*(F37+G37+J37+K37+N37+O37+R37+S37))</f>
        <v>-97227</v>
      </c>
      <c r="V37" s="100"/>
    </row>
    <row r="38" spans="3:22" x14ac:dyDescent="0.25">
      <c r="C38" s="12" t="s">
        <v>15</v>
      </c>
      <c r="D38" s="104">
        <f t="shared" si="6"/>
        <v>-470</v>
      </c>
      <c r="E38" s="104">
        <f t="shared" si="6"/>
        <v>1155</v>
      </c>
      <c r="F38" s="104">
        <f t="shared" si="6"/>
        <v>482</v>
      </c>
      <c r="G38" s="104">
        <f t="shared" si="6"/>
        <v>8261</v>
      </c>
      <c r="H38" s="104">
        <f t="shared" si="6"/>
        <v>91</v>
      </c>
      <c r="I38" s="104">
        <f t="shared" si="6"/>
        <v>-438</v>
      </c>
      <c r="J38" s="104">
        <f t="shared" si="6"/>
        <v>-309</v>
      </c>
      <c r="K38" s="104">
        <f t="shared" si="6"/>
        <v>-775</v>
      </c>
      <c r="L38" s="104">
        <f t="shared" si="6"/>
        <v>7</v>
      </c>
      <c r="M38" s="104">
        <f t="shared" si="6"/>
        <v>-2086</v>
      </c>
      <c r="N38" s="104">
        <f t="shared" si="6"/>
        <v>99</v>
      </c>
      <c r="O38" s="104">
        <f t="shared" si="6"/>
        <v>-11381</v>
      </c>
      <c r="P38" s="104">
        <f t="shared" si="6"/>
        <v>56</v>
      </c>
      <c r="Q38" s="104">
        <f t="shared" si="6"/>
        <v>130</v>
      </c>
      <c r="R38" s="104">
        <f t="shared" si="6"/>
        <v>29</v>
      </c>
      <c r="S38" s="104">
        <f t="shared" si="6"/>
        <v>83</v>
      </c>
      <c r="T38" s="104">
        <f t="shared" si="7"/>
        <v>-5066</v>
      </c>
      <c r="U38" s="104">
        <f t="shared" si="8"/>
        <v>-8577</v>
      </c>
      <c r="V38" s="100"/>
    </row>
    <row r="39" spans="3:22" x14ac:dyDescent="0.25">
      <c r="C39" s="12" t="s">
        <v>16</v>
      </c>
      <c r="D39" s="104">
        <f t="shared" si="6"/>
        <v>0</v>
      </c>
      <c r="E39" s="104">
        <f t="shared" si="6"/>
        <v>0</v>
      </c>
      <c r="F39" s="104">
        <f t="shared" si="6"/>
        <v>0</v>
      </c>
      <c r="G39" s="104">
        <f t="shared" si="6"/>
        <v>0</v>
      </c>
      <c r="H39" s="104">
        <f t="shared" si="6"/>
        <v>0</v>
      </c>
      <c r="I39" s="104">
        <f t="shared" si="6"/>
        <v>0</v>
      </c>
      <c r="J39" s="104">
        <f t="shared" si="6"/>
        <v>0</v>
      </c>
      <c r="K39" s="104">
        <f t="shared" si="6"/>
        <v>0</v>
      </c>
      <c r="L39" s="104">
        <f t="shared" si="6"/>
        <v>0</v>
      </c>
      <c r="M39" s="104">
        <f t="shared" si="6"/>
        <v>0</v>
      </c>
      <c r="N39" s="104">
        <f t="shared" si="6"/>
        <v>0</v>
      </c>
      <c r="O39" s="104">
        <f t="shared" si="6"/>
        <v>0</v>
      </c>
      <c r="P39" s="104">
        <f t="shared" si="6"/>
        <v>-321</v>
      </c>
      <c r="Q39" s="104">
        <f t="shared" si="6"/>
        <v>-79</v>
      </c>
      <c r="R39" s="104">
        <f t="shared" si="6"/>
        <v>176</v>
      </c>
      <c r="S39" s="104">
        <f t="shared" si="6"/>
        <v>33</v>
      </c>
      <c r="T39" s="104">
        <f t="shared" si="7"/>
        <v>-191</v>
      </c>
      <c r="U39" s="104">
        <f t="shared" si="8"/>
        <v>18</v>
      </c>
      <c r="V39" s="100"/>
    </row>
    <row r="40" spans="3:22" ht="13.8" thickBot="1" x14ac:dyDescent="0.3">
      <c r="C40" s="12" t="s">
        <v>17</v>
      </c>
      <c r="D40" s="105">
        <f t="shared" si="6"/>
        <v>83</v>
      </c>
      <c r="E40" s="105">
        <f t="shared" si="6"/>
        <v>-5</v>
      </c>
      <c r="F40" s="105">
        <f t="shared" si="6"/>
        <v>164</v>
      </c>
      <c r="G40" s="105">
        <f t="shared" si="6"/>
        <v>-8</v>
      </c>
      <c r="H40" s="105">
        <f t="shared" si="6"/>
        <v>-96</v>
      </c>
      <c r="I40" s="105">
        <f t="shared" si="6"/>
        <v>-4</v>
      </c>
      <c r="J40" s="105">
        <f t="shared" si="6"/>
        <v>380</v>
      </c>
      <c r="K40" s="105">
        <f t="shared" si="6"/>
        <v>-6</v>
      </c>
      <c r="L40" s="105">
        <f t="shared" si="6"/>
        <v>0</v>
      </c>
      <c r="M40" s="105">
        <f t="shared" si="6"/>
        <v>0</v>
      </c>
      <c r="N40" s="105">
        <f t="shared" si="6"/>
        <v>0</v>
      </c>
      <c r="O40" s="105">
        <f t="shared" si="6"/>
        <v>0</v>
      </c>
      <c r="P40" s="105">
        <f t="shared" si="6"/>
        <v>206</v>
      </c>
      <c r="Q40" s="105">
        <f t="shared" si="6"/>
        <v>-60</v>
      </c>
      <c r="R40" s="105">
        <f t="shared" si="6"/>
        <v>110.25</v>
      </c>
      <c r="S40" s="105">
        <f t="shared" si="6"/>
        <v>-17</v>
      </c>
      <c r="T40" s="104">
        <f t="shared" si="7"/>
        <v>747.25</v>
      </c>
      <c r="U40" s="104">
        <f t="shared" si="8"/>
        <v>1370.5</v>
      </c>
      <c r="V40" s="100"/>
    </row>
    <row r="41" spans="3:22" ht="13.8" thickBot="1" x14ac:dyDescent="0.3">
      <c r="C41" s="13" t="s">
        <v>10</v>
      </c>
      <c r="D41" s="14">
        <f>D30-D19</f>
        <v>-8873</v>
      </c>
      <c r="E41" s="14">
        <f t="shared" si="6"/>
        <v>1119</v>
      </c>
      <c r="F41" s="14">
        <f t="shared" si="6"/>
        <v>-19286</v>
      </c>
      <c r="G41" s="14">
        <f t="shared" si="6"/>
        <v>9155</v>
      </c>
      <c r="H41" s="14">
        <f t="shared" si="6"/>
        <v>-2666</v>
      </c>
      <c r="I41" s="14">
        <f t="shared" si="6"/>
        <v>-8458</v>
      </c>
      <c r="J41" s="14">
        <f t="shared" si="6"/>
        <v>166</v>
      </c>
      <c r="K41" s="14">
        <f t="shared" si="6"/>
        <v>-26497</v>
      </c>
      <c r="L41" s="14">
        <f t="shared" si="6"/>
        <v>1413</v>
      </c>
      <c r="M41" s="14">
        <f t="shared" si="6"/>
        <v>-1993</v>
      </c>
      <c r="N41" s="14">
        <f t="shared" si="6"/>
        <v>-408</v>
      </c>
      <c r="O41" s="14">
        <f t="shared" si="6"/>
        <v>-11879</v>
      </c>
      <c r="P41" s="14">
        <f t="shared" si="6"/>
        <v>-247</v>
      </c>
      <c r="Q41" s="14">
        <f t="shared" si="6"/>
        <v>-332</v>
      </c>
      <c r="R41" s="14">
        <f t="shared" si="6"/>
        <v>135.25</v>
      </c>
      <c r="S41" s="14">
        <f t="shared" si="6"/>
        <v>1697</v>
      </c>
      <c r="T41" s="14">
        <f t="shared" ref="T41:U41" si="9">T30-T19</f>
        <v>-66953.75</v>
      </c>
      <c r="U41" s="14">
        <f t="shared" si="9"/>
        <v>-113870.5</v>
      </c>
    </row>
    <row r="42" spans="3:22" ht="13.8" thickBot="1" x14ac:dyDescent="0.3"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3:22" ht="13.8" thickBot="1" x14ac:dyDescent="0.3">
      <c r="C43" s="412" t="s">
        <v>29</v>
      </c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4"/>
    </row>
    <row r="44" spans="3:22" ht="13.8" thickBot="1" x14ac:dyDescent="0.3">
      <c r="C44" s="415" t="s">
        <v>12</v>
      </c>
      <c r="D44" s="417" t="s">
        <v>0</v>
      </c>
      <c r="E44" s="418"/>
      <c r="F44" s="418"/>
      <c r="G44" s="419"/>
      <c r="H44" s="420" t="s">
        <v>1</v>
      </c>
      <c r="I44" s="421"/>
      <c r="J44" s="421"/>
      <c r="K44" s="422"/>
      <c r="L44" s="420" t="s">
        <v>2</v>
      </c>
      <c r="M44" s="421"/>
      <c r="N44" s="421"/>
      <c r="O44" s="422"/>
      <c r="P44" s="420" t="s">
        <v>3</v>
      </c>
      <c r="Q44" s="421"/>
      <c r="R44" s="421"/>
      <c r="S44" s="422"/>
      <c r="T44" s="423" t="s">
        <v>4</v>
      </c>
      <c r="U44" s="423" t="s">
        <v>5</v>
      </c>
    </row>
    <row r="45" spans="3:22" ht="13.8" thickBot="1" x14ac:dyDescent="0.3">
      <c r="C45" s="415"/>
      <c r="D45" s="410" t="s">
        <v>6</v>
      </c>
      <c r="E45" s="411"/>
      <c r="F45" s="410" t="s">
        <v>7</v>
      </c>
      <c r="G45" s="411"/>
      <c r="H45" s="410" t="s">
        <v>6</v>
      </c>
      <c r="I45" s="411"/>
      <c r="J45" s="410" t="s">
        <v>7</v>
      </c>
      <c r="K45" s="411"/>
      <c r="L45" s="410" t="s">
        <v>6</v>
      </c>
      <c r="M45" s="411"/>
      <c r="N45" s="410" t="s">
        <v>7</v>
      </c>
      <c r="O45" s="411"/>
      <c r="P45" s="410" t="s">
        <v>6</v>
      </c>
      <c r="Q45" s="411"/>
      <c r="R45" s="410" t="s">
        <v>7</v>
      </c>
      <c r="S45" s="411"/>
      <c r="T45" s="424"/>
      <c r="U45" s="424"/>
    </row>
    <row r="46" spans="3:22" ht="13.8" thickBot="1" x14ac:dyDescent="0.3">
      <c r="C46" s="416"/>
      <c r="D46" s="9" t="s">
        <v>8</v>
      </c>
      <c r="E46" s="9" t="s">
        <v>9</v>
      </c>
      <c r="F46" s="9" t="s">
        <v>8</v>
      </c>
      <c r="G46" s="10" t="s">
        <v>9</v>
      </c>
      <c r="H46" s="9" t="s">
        <v>8</v>
      </c>
      <c r="I46" s="9" t="s">
        <v>9</v>
      </c>
      <c r="J46" s="9" t="s">
        <v>8</v>
      </c>
      <c r="K46" s="9" t="s">
        <v>9</v>
      </c>
      <c r="L46" s="9" t="s">
        <v>8</v>
      </c>
      <c r="M46" s="9" t="s">
        <v>9</v>
      </c>
      <c r="N46" s="9" t="s">
        <v>8</v>
      </c>
      <c r="O46" s="9" t="s">
        <v>9</v>
      </c>
      <c r="P46" s="9" t="s">
        <v>8</v>
      </c>
      <c r="Q46" s="9" t="s">
        <v>9</v>
      </c>
      <c r="R46" s="9" t="s">
        <v>8</v>
      </c>
      <c r="S46" s="9" t="s">
        <v>9</v>
      </c>
      <c r="T46" s="425"/>
      <c r="U46" s="425"/>
    </row>
    <row r="47" spans="3:22" x14ac:dyDescent="0.25">
      <c r="C47" s="11" t="s">
        <v>13</v>
      </c>
      <c r="D47" s="107">
        <f>+D36/D14</f>
        <v>-0.19647223192455465</v>
      </c>
      <c r="E47" s="107">
        <f t="shared" ref="E47:R47" si="10">+E36/E14</f>
        <v>4.4545973729297542E-2</v>
      </c>
      <c r="F47" s="107">
        <f t="shared" si="10"/>
        <v>6.4414317480812E-2</v>
      </c>
      <c r="G47" s="107">
        <f t="shared" si="10"/>
        <v>2.5924993707525799E-2</v>
      </c>
      <c r="H47" s="107">
        <f t="shared" si="10"/>
        <v>-3.7912813738441214E-2</v>
      </c>
      <c r="I47" s="107">
        <f t="shared" si="10"/>
        <v>-0.42066666666666669</v>
      </c>
      <c r="J47" s="107">
        <f t="shared" si="10"/>
        <v>0.1940813810110974</v>
      </c>
      <c r="K47" s="107">
        <f t="shared" si="10"/>
        <v>-0.23718611868710618</v>
      </c>
      <c r="L47" s="107">
        <f t="shared" si="10"/>
        <v>-9.6163092605058181E-4</v>
      </c>
      <c r="M47" s="107"/>
      <c r="N47" s="107">
        <f t="shared" si="10"/>
        <v>-7.8347799132052073E-2</v>
      </c>
      <c r="O47" s="107"/>
      <c r="P47" s="107"/>
      <c r="Q47" s="107"/>
      <c r="R47" s="107">
        <f t="shared" si="10"/>
        <v>0.10526315789473684</v>
      </c>
      <c r="S47" s="107"/>
      <c r="T47" s="107">
        <f>+T36/T14</f>
        <v>-5.6941230250564266E-2</v>
      </c>
      <c r="U47" s="107">
        <f>+U36/U14</f>
        <v>-5.7221532968196813E-2</v>
      </c>
    </row>
    <row r="48" spans="3:22" x14ac:dyDescent="0.25">
      <c r="C48" s="12" t="s">
        <v>14</v>
      </c>
      <c r="D48" s="108">
        <f t="shared" ref="D48:U51" si="11">+D37/D15</f>
        <v>-0.15294948781349346</v>
      </c>
      <c r="E48" s="108">
        <f t="shared" si="11"/>
        <v>-0.25962539021852238</v>
      </c>
      <c r="F48" s="108">
        <f t="shared" si="11"/>
        <v>-0.20300561359738031</v>
      </c>
      <c r="G48" s="108">
        <f t="shared" si="11"/>
        <v>1.9971005798840234E-2</v>
      </c>
      <c r="H48" s="108">
        <f t="shared" si="11"/>
        <v>-8.1380386040163774E-2</v>
      </c>
      <c r="I48" s="108">
        <f t="shared" si="11"/>
        <v>-0.41580988733608326</v>
      </c>
      <c r="J48" s="108">
        <f t="shared" si="11"/>
        <v>-1.9428571428571427E-2</v>
      </c>
      <c r="K48" s="108">
        <f t="shared" si="11"/>
        <v>-0.37764665046858731</v>
      </c>
      <c r="L48" s="108">
        <f t="shared" si="11"/>
        <v>0.52737430167597765</v>
      </c>
      <c r="M48" s="108">
        <f t="shared" si="11"/>
        <v>0.58490566037735847</v>
      </c>
      <c r="N48" s="108">
        <f t="shared" si="11"/>
        <v>0.10493441599000625</v>
      </c>
      <c r="O48" s="108">
        <f t="shared" si="11"/>
        <v>-0.29450029568302777</v>
      </c>
      <c r="P48" s="108">
        <f t="shared" si="11"/>
        <v>-0.21052631578947367</v>
      </c>
      <c r="Q48" s="108">
        <f t="shared" si="11"/>
        <v>-5.0202051600870379E-2</v>
      </c>
      <c r="R48" s="108">
        <f t="shared" si="11"/>
        <v>-0.1040135669869983</v>
      </c>
      <c r="S48" s="108">
        <f t="shared" si="11"/>
        <v>0.145723144264089</v>
      </c>
      <c r="T48" s="108">
        <f t="shared" si="11"/>
        <v>-0.14301562496042469</v>
      </c>
      <c r="U48" s="108">
        <f t="shared" si="11"/>
        <v>-0.14141574282281688</v>
      </c>
    </row>
    <row r="49" spans="3:21" x14ac:dyDescent="0.25">
      <c r="C49" s="12" t="s">
        <v>15</v>
      </c>
      <c r="D49" s="108">
        <f t="shared" si="11"/>
        <v>-9.1209004463419369E-2</v>
      </c>
      <c r="E49" s="108">
        <f t="shared" si="11"/>
        <v>0.19317611640742599</v>
      </c>
      <c r="F49" s="108">
        <f t="shared" si="11"/>
        <v>6.945244956772334E-2</v>
      </c>
      <c r="G49" s="108">
        <f t="shared" si="11"/>
        <v>0.21628485403848671</v>
      </c>
      <c r="H49" s="108">
        <f t="shared" si="11"/>
        <v>7.8917700112739568E-3</v>
      </c>
      <c r="I49" s="108">
        <f t="shared" si="11"/>
        <v>-0.38726790450928383</v>
      </c>
      <c r="J49" s="108">
        <f t="shared" si="11"/>
        <v>-4.4067941642065627E-3</v>
      </c>
      <c r="K49" s="108">
        <f t="shared" si="11"/>
        <v>-0.40597171293871137</v>
      </c>
      <c r="L49" s="108">
        <f t="shared" si="11"/>
        <v>0.15555555555555556</v>
      </c>
      <c r="M49" s="108">
        <f t="shared" si="11"/>
        <v>-0.74234875444839854</v>
      </c>
      <c r="N49" s="108">
        <f t="shared" si="11"/>
        <v>0.56571428571428573</v>
      </c>
      <c r="O49" s="108">
        <f t="shared" si="11"/>
        <v>-0.48730464568614856</v>
      </c>
      <c r="P49" s="108">
        <f t="shared" si="11"/>
        <v>0.43410852713178294</v>
      </c>
      <c r="Q49" s="108">
        <f t="shared" si="11"/>
        <v>0.4088050314465409</v>
      </c>
      <c r="R49" s="108">
        <f t="shared" si="11"/>
        <v>0.19333333333333333</v>
      </c>
      <c r="S49" s="108">
        <f t="shared" si="11"/>
        <v>0.11908177905308465</v>
      </c>
      <c r="T49" s="108">
        <f t="shared" si="11"/>
        <v>-3.0041035128916722E-2</v>
      </c>
      <c r="U49" s="108">
        <f t="shared" si="11"/>
        <v>-2.7652042711234913E-2</v>
      </c>
    </row>
    <row r="50" spans="3:21" x14ac:dyDescent="0.25">
      <c r="C50" s="12" t="s">
        <v>16</v>
      </c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>
        <f t="shared" si="11"/>
        <v>-0.87228260869565222</v>
      </c>
      <c r="Q50" s="108">
        <f t="shared" si="11"/>
        <v>-0.60305343511450382</v>
      </c>
      <c r="R50" s="108"/>
      <c r="S50" s="108"/>
      <c r="T50" s="108">
        <f t="shared" si="11"/>
        <v>-0.38276553106212424</v>
      </c>
      <c r="U50" s="108">
        <f t="shared" si="11"/>
        <v>3.6072144288577156E-2</v>
      </c>
    </row>
    <row r="51" spans="3:21" ht="13.8" thickBot="1" x14ac:dyDescent="0.3">
      <c r="C51" s="12" t="s">
        <v>17</v>
      </c>
      <c r="D51" s="109">
        <f t="shared" ref="D51:S52" si="12">+D40/D18</f>
        <v>0.2292817679558011</v>
      </c>
      <c r="E51" s="109">
        <f t="shared" si="12"/>
        <v>-0.625</v>
      </c>
      <c r="F51" s="109">
        <f t="shared" si="12"/>
        <v>0.19640718562874251</v>
      </c>
      <c r="G51" s="109">
        <f t="shared" si="12"/>
        <v>-0.66666666666666663</v>
      </c>
      <c r="H51" s="109">
        <f t="shared" si="12"/>
        <v>-0.71641791044776115</v>
      </c>
      <c r="I51" s="109">
        <f t="shared" si="12"/>
        <v>-1</v>
      </c>
      <c r="J51" s="109">
        <f t="shared" si="12"/>
        <v>0.82251082251082253</v>
      </c>
      <c r="K51" s="109">
        <f t="shared" si="12"/>
        <v>-1</v>
      </c>
      <c r="L51" s="109"/>
      <c r="M51" s="109"/>
      <c r="N51" s="109"/>
      <c r="O51" s="109"/>
      <c r="P51" s="109">
        <f t="shared" si="12"/>
        <v>0.68896321070234112</v>
      </c>
      <c r="Q51" s="109">
        <f t="shared" si="12"/>
        <v>-0.6</v>
      </c>
      <c r="R51" s="109">
        <f t="shared" si="12"/>
        <v>5.6028458899758604E-2</v>
      </c>
      <c r="S51" s="109">
        <f t="shared" si="12"/>
        <v>-0.11724137931034483</v>
      </c>
      <c r="T51" s="109">
        <f t="shared" si="11"/>
        <v>0.17238595074687121</v>
      </c>
      <c r="U51" s="109">
        <f t="shared" si="11"/>
        <v>0.17655394524959742</v>
      </c>
    </row>
    <row r="52" spans="3:21" ht="13.8" thickBot="1" x14ac:dyDescent="0.3">
      <c r="C52" s="13" t="s">
        <v>10</v>
      </c>
      <c r="D52" s="17">
        <f>+D41/D19</f>
        <v>-0.14945762026681039</v>
      </c>
      <c r="E52" s="17">
        <f t="shared" si="12"/>
        <v>6.0765680152049958E-2</v>
      </c>
      <c r="F52" s="17">
        <f t="shared" si="12"/>
        <v>-0.15512692641806891</v>
      </c>
      <c r="G52" s="17">
        <f t="shared" si="12"/>
        <v>0.11139095731736993</v>
      </c>
      <c r="H52" s="17">
        <f t="shared" si="12"/>
        <v>-5.0829361296472829E-2</v>
      </c>
      <c r="I52" s="17">
        <f t="shared" si="12"/>
        <v>-0.41505545195799393</v>
      </c>
      <c r="J52" s="17">
        <f t="shared" si="12"/>
        <v>1.0722405952873087E-3</v>
      </c>
      <c r="K52" s="17">
        <f t="shared" si="12"/>
        <v>-0.34005390143737169</v>
      </c>
      <c r="L52" s="17">
        <f t="shared" si="12"/>
        <v>0.10762434305735395</v>
      </c>
      <c r="M52" s="17">
        <f t="shared" si="12"/>
        <v>-0.67126978780734259</v>
      </c>
      <c r="N52" s="17">
        <f t="shared" si="12"/>
        <v>-2.2816239794206463E-2</v>
      </c>
      <c r="O52" s="17">
        <f t="shared" si="12"/>
        <v>-0.47428731134712132</v>
      </c>
      <c r="P52" s="17">
        <f t="shared" si="12"/>
        <v>-0.14624037892243932</v>
      </c>
      <c r="Q52" s="17">
        <f t="shared" si="12"/>
        <v>-4.7544035514821711E-2</v>
      </c>
      <c r="R52" s="17">
        <f t="shared" si="12"/>
        <v>3.4460793681126187E-2</v>
      </c>
      <c r="S52" s="17">
        <f t="shared" si="12"/>
        <v>0.14371612466124661</v>
      </c>
      <c r="T52" s="17">
        <f>+T41/T19</f>
        <v>-9.9442699075695126E-2</v>
      </c>
      <c r="U52" s="17">
        <f>+U41/U19</f>
        <v>-9.7225619739096325E-2</v>
      </c>
    </row>
    <row r="53" spans="3:21" x14ac:dyDescent="0.25"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3:21" x14ac:dyDescent="0.25"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3:21" x14ac:dyDescent="0.25">
      <c r="C55" s="110" t="s">
        <v>19</v>
      </c>
      <c r="D55" s="111"/>
      <c r="E55" s="111"/>
      <c r="F55" s="111"/>
      <c r="G55" s="111"/>
      <c r="H55" s="26">
        <f>+(D93+F93+H93+J93)/(+D71+F71+H71+J71)</f>
        <v>-0.10699955864061308</v>
      </c>
      <c r="I55" s="106"/>
      <c r="J55" s="401" t="s">
        <v>30</v>
      </c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3"/>
    </row>
    <row r="56" spans="3:21" x14ac:dyDescent="0.25">
      <c r="C56" s="112" t="s">
        <v>20</v>
      </c>
      <c r="D56" s="113"/>
      <c r="E56" s="113"/>
      <c r="F56" s="113"/>
      <c r="G56" s="113"/>
      <c r="H56" s="27">
        <f>+((D93+H93)+2*(F93+J93))/((D71+H71)+2*(F71+J71))</f>
        <v>-9.89366402544994E-2</v>
      </c>
      <c r="I56" s="106"/>
      <c r="J56" s="404"/>
      <c r="K56" s="405"/>
      <c r="L56" s="405"/>
      <c r="M56" s="405"/>
      <c r="N56" s="405"/>
      <c r="O56" s="405"/>
      <c r="P56" s="405"/>
      <c r="Q56" s="405"/>
      <c r="R56" s="405"/>
      <c r="S56" s="405"/>
      <c r="T56" s="405"/>
      <c r="U56" s="406"/>
    </row>
    <row r="57" spans="3:21" x14ac:dyDescent="0.25">
      <c r="C57" s="114" t="s">
        <v>21</v>
      </c>
      <c r="D57" s="115"/>
      <c r="E57" s="115"/>
      <c r="F57" s="115"/>
      <c r="G57" s="115"/>
      <c r="H57" s="28">
        <f>+(E93+G93+I93+K93+M93+O93+Q93+S93)/(+E71+G71+I71+K71+M71+O71+Q71+S71)</f>
        <v>-0.15689991906253298</v>
      </c>
      <c r="I57" s="106"/>
      <c r="J57" s="404"/>
      <c r="K57" s="405"/>
      <c r="L57" s="405"/>
      <c r="M57" s="405"/>
      <c r="N57" s="405"/>
      <c r="O57" s="405"/>
      <c r="P57" s="405"/>
      <c r="Q57" s="405"/>
      <c r="R57" s="405"/>
      <c r="S57" s="405"/>
      <c r="T57" s="405"/>
      <c r="U57" s="406"/>
    </row>
    <row r="58" spans="3:21" x14ac:dyDescent="0.25">
      <c r="C58" s="112" t="s">
        <v>18</v>
      </c>
      <c r="D58" s="113"/>
      <c r="E58" s="113"/>
      <c r="F58" s="113"/>
      <c r="G58" s="113"/>
      <c r="H58" s="27">
        <f>+(L93+M93+N93+O93)/+(L71+M71+N71+O71)</f>
        <v>-0.2476844181459566</v>
      </c>
      <c r="I58" s="106"/>
      <c r="J58" s="401" t="s">
        <v>26</v>
      </c>
      <c r="K58" s="402"/>
      <c r="L58" s="402"/>
      <c r="M58" s="402"/>
      <c r="N58" s="402"/>
      <c r="O58" s="402"/>
      <c r="P58" s="402"/>
      <c r="Q58" s="402"/>
      <c r="R58" s="402"/>
      <c r="S58" s="402"/>
      <c r="T58" s="402"/>
      <c r="U58" s="403"/>
    </row>
    <row r="59" spans="3:21" x14ac:dyDescent="0.25">
      <c r="C59" s="112" t="s">
        <v>23</v>
      </c>
      <c r="D59" s="29"/>
      <c r="E59" s="29"/>
      <c r="F59" s="29"/>
      <c r="G59" s="29"/>
      <c r="H59" s="27">
        <f>+(P93+Q93+R93+S93)/(P71+Q71+R71+S71)</f>
        <v>-0.22693979751776894</v>
      </c>
      <c r="I59" s="106"/>
      <c r="J59" s="404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06"/>
    </row>
    <row r="60" spans="3:21" x14ac:dyDescent="0.25">
      <c r="C60" s="116" t="s">
        <v>22</v>
      </c>
      <c r="D60" s="117"/>
      <c r="E60" s="117"/>
      <c r="F60" s="117"/>
      <c r="G60" s="117"/>
      <c r="H60" s="30">
        <f>+U93/U71</f>
        <v>-0.12702078721900109</v>
      </c>
      <c r="I60" s="106"/>
      <c r="J60" s="407"/>
      <c r="K60" s="408"/>
      <c r="L60" s="408"/>
      <c r="M60" s="408"/>
      <c r="N60" s="408"/>
      <c r="O60" s="408"/>
      <c r="P60" s="408"/>
      <c r="Q60" s="408"/>
      <c r="R60" s="408"/>
      <c r="S60" s="408"/>
      <c r="T60" s="408"/>
      <c r="U60" s="409"/>
    </row>
    <row r="61" spans="3:21" ht="13.8" thickBot="1" x14ac:dyDescent="0.3"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</row>
    <row r="62" spans="3:21" ht="13.8" thickBot="1" x14ac:dyDescent="0.3">
      <c r="C62" s="31">
        <v>2019</v>
      </c>
      <c r="D62" s="387" t="s">
        <v>31</v>
      </c>
      <c r="E62" s="388"/>
      <c r="F62" s="388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9"/>
    </row>
    <row r="63" spans="3:21" ht="13.8" thickBot="1" x14ac:dyDescent="0.3">
      <c r="C63" s="390" t="s">
        <v>12</v>
      </c>
      <c r="D63" s="392" t="s">
        <v>0</v>
      </c>
      <c r="E63" s="393"/>
      <c r="F63" s="393"/>
      <c r="G63" s="394"/>
      <c r="H63" s="395" t="s">
        <v>1</v>
      </c>
      <c r="I63" s="396"/>
      <c r="J63" s="396"/>
      <c r="K63" s="397"/>
      <c r="L63" s="395" t="s">
        <v>2</v>
      </c>
      <c r="M63" s="396"/>
      <c r="N63" s="396"/>
      <c r="O63" s="397"/>
      <c r="P63" s="395" t="s">
        <v>3</v>
      </c>
      <c r="Q63" s="396"/>
      <c r="R63" s="396"/>
      <c r="S63" s="397"/>
      <c r="T63" s="398" t="s">
        <v>4</v>
      </c>
      <c r="U63" s="398" t="s">
        <v>5</v>
      </c>
    </row>
    <row r="64" spans="3:21" ht="13.8" thickBot="1" x14ac:dyDescent="0.3">
      <c r="C64" s="390"/>
      <c r="D64" s="385" t="s">
        <v>6</v>
      </c>
      <c r="E64" s="386"/>
      <c r="F64" s="385" t="s">
        <v>7</v>
      </c>
      <c r="G64" s="386"/>
      <c r="H64" s="385" t="s">
        <v>6</v>
      </c>
      <c r="I64" s="386"/>
      <c r="J64" s="385" t="s">
        <v>7</v>
      </c>
      <c r="K64" s="386"/>
      <c r="L64" s="385" t="s">
        <v>6</v>
      </c>
      <c r="M64" s="386"/>
      <c r="N64" s="385" t="s">
        <v>7</v>
      </c>
      <c r="O64" s="386"/>
      <c r="P64" s="385" t="s">
        <v>6</v>
      </c>
      <c r="Q64" s="386"/>
      <c r="R64" s="385" t="s">
        <v>7</v>
      </c>
      <c r="S64" s="386"/>
      <c r="T64" s="399"/>
      <c r="U64" s="399"/>
    </row>
    <row r="65" spans="3:21" ht="13.8" thickBot="1" x14ac:dyDescent="0.3">
      <c r="C65" s="391"/>
      <c r="D65" s="32" t="s">
        <v>8</v>
      </c>
      <c r="E65" s="32" t="s">
        <v>9</v>
      </c>
      <c r="F65" s="32" t="s">
        <v>8</v>
      </c>
      <c r="G65" s="33" t="s">
        <v>9</v>
      </c>
      <c r="H65" s="32" t="s">
        <v>8</v>
      </c>
      <c r="I65" s="32" t="s">
        <v>9</v>
      </c>
      <c r="J65" s="32" t="s">
        <v>8</v>
      </c>
      <c r="K65" s="32" t="s">
        <v>9</v>
      </c>
      <c r="L65" s="32" t="s">
        <v>8</v>
      </c>
      <c r="M65" s="32" t="s">
        <v>9</v>
      </c>
      <c r="N65" s="32" t="s">
        <v>8</v>
      </c>
      <c r="O65" s="32" t="s">
        <v>9</v>
      </c>
      <c r="P65" s="32" t="s">
        <v>8</v>
      </c>
      <c r="Q65" s="32" t="s">
        <v>9</v>
      </c>
      <c r="R65" s="32" t="s">
        <v>8</v>
      </c>
      <c r="S65" s="32" t="s">
        <v>9</v>
      </c>
      <c r="T65" s="400"/>
      <c r="U65" s="400"/>
    </row>
    <row r="66" spans="3:21" x14ac:dyDescent="0.25">
      <c r="C66" s="34" t="s">
        <v>13</v>
      </c>
      <c r="D66" s="103">
        <v>6568</v>
      </c>
      <c r="E66" s="103">
        <v>10593</v>
      </c>
      <c r="F66" s="103">
        <v>16827</v>
      </c>
      <c r="G66" s="103">
        <v>3718</v>
      </c>
      <c r="H66" s="103">
        <v>14797</v>
      </c>
      <c r="I66" s="103">
        <v>1815</v>
      </c>
      <c r="J66" s="103">
        <v>8260</v>
      </c>
      <c r="K66" s="103">
        <v>17476</v>
      </c>
      <c r="L66" s="103">
        <v>13274</v>
      </c>
      <c r="M66" s="103">
        <v>0</v>
      </c>
      <c r="N66" s="103">
        <v>14462</v>
      </c>
      <c r="O66" s="103">
        <v>4</v>
      </c>
      <c r="P66" s="103">
        <v>0</v>
      </c>
      <c r="Q66" s="103">
        <v>0</v>
      </c>
      <c r="R66" s="103">
        <v>47</v>
      </c>
      <c r="S66" s="103">
        <v>0</v>
      </c>
      <c r="T66" s="103">
        <f>SUM(D66:S66)</f>
        <v>107841</v>
      </c>
      <c r="U66" s="103">
        <f>D66+E66+H66+I66+L66+M66+P66+Q66+(2*(F66+G66+J66+K66+N66+O66+R66+S66))</f>
        <v>168635</v>
      </c>
    </row>
    <row r="67" spans="3:21" x14ac:dyDescent="0.25">
      <c r="C67" s="35" t="s">
        <v>14</v>
      </c>
      <c r="D67" s="104">
        <v>48328</v>
      </c>
      <c r="E67" s="104">
        <v>1888</v>
      </c>
      <c r="F67" s="104">
        <v>96582</v>
      </c>
      <c r="G67" s="104">
        <v>28975</v>
      </c>
      <c r="H67" s="104">
        <v>29901</v>
      </c>
      <c r="I67" s="104">
        <v>12503</v>
      </c>
      <c r="J67" s="104">
        <v>75548</v>
      </c>
      <c r="K67" s="104">
        <v>47677</v>
      </c>
      <c r="L67" s="104">
        <v>2744</v>
      </c>
      <c r="M67" s="104">
        <v>258</v>
      </c>
      <c r="N67" s="104">
        <v>5714</v>
      </c>
      <c r="O67" s="104">
        <v>1646</v>
      </c>
      <c r="P67" s="104">
        <v>904</v>
      </c>
      <c r="Q67" s="104">
        <v>6851</v>
      </c>
      <c r="R67" s="104">
        <v>1593</v>
      </c>
      <c r="S67" s="104">
        <v>10363</v>
      </c>
      <c r="T67" s="104">
        <f t="shared" ref="T67:T70" si="13">SUM(D67:S67)</f>
        <v>371475</v>
      </c>
      <c r="U67" s="104">
        <f t="shared" ref="U67:U71" si="14">D67+E67+H67+I67+L67+M67+P67+Q67+(2*(F67+G67+J67+K67+N67+O67+R67+S67))</f>
        <v>639573</v>
      </c>
    </row>
    <row r="68" spans="3:21" x14ac:dyDescent="0.25">
      <c r="C68" s="35" t="s">
        <v>15</v>
      </c>
      <c r="D68" s="104">
        <v>4287</v>
      </c>
      <c r="E68" s="104">
        <v>7970</v>
      </c>
      <c r="F68" s="104">
        <v>6803</v>
      </c>
      <c r="G68" s="104">
        <v>44879</v>
      </c>
      <c r="H68" s="104">
        <v>14133</v>
      </c>
      <c r="I68" s="104">
        <v>994</v>
      </c>
      <c r="J68" s="104">
        <v>74599</v>
      </c>
      <c r="K68" s="104">
        <v>3428</v>
      </c>
      <c r="L68" s="104">
        <v>15</v>
      </c>
      <c r="M68" s="104">
        <v>3635</v>
      </c>
      <c r="N68" s="104">
        <v>278</v>
      </c>
      <c r="O68" s="104">
        <v>21345</v>
      </c>
      <c r="P68" s="104">
        <v>280</v>
      </c>
      <c r="Q68" s="104">
        <v>537</v>
      </c>
      <c r="R68" s="104">
        <v>481</v>
      </c>
      <c r="S68" s="104">
        <v>435</v>
      </c>
      <c r="T68" s="104">
        <f t="shared" si="13"/>
        <v>184099</v>
      </c>
      <c r="U68" s="104">
        <f t="shared" si="14"/>
        <v>336347</v>
      </c>
    </row>
    <row r="69" spans="3:21" x14ac:dyDescent="0.25">
      <c r="C69" s="35" t="s">
        <v>16</v>
      </c>
      <c r="D69" s="104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>
        <v>503</v>
      </c>
      <c r="Q69" s="104">
        <v>93</v>
      </c>
      <c r="R69" s="104">
        <v>0</v>
      </c>
      <c r="S69" s="104">
        <v>0</v>
      </c>
      <c r="T69" s="104">
        <f t="shared" si="13"/>
        <v>596</v>
      </c>
      <c r="U69" s="104">
        <f t="shared" si="14"/>
        <v>596</v>
      </c>
    </row>
    <row r="70" spans="3:21" ht="13.8" thickBot="1" x14ac:dyDescent="0.3">
      <c r="C70" s="35" t="s">
        <v>17</v>
      </c>
      <c r="D70" s="104">
        <v>458</v>
      </c>
      <c r="E70" s="104">
        <v>0</v>
      </c>
      <c r="F70" s="104">
        <v>729</v>
      </c>
      <c r="G70" s="104">
        <v>0</v>
      </c>
      <c r="H70" s="104">
        <v>84</v>
      </c>
      <c r="I70" s="104">
        <v>0</v>
      </c>
      <c r="J70" s="104">
        <v>864</v>
      </c>
      <c r="K70" s="104">
        <v>4</v>
      </c>
      <c r="L70" s="104">
        <v>0</v>
      </c>
      <c r="M70" s="104">
        <v>0</v>
      </c>
      <c r="N70" s="104">
        <v>0</v>
      </c>
      <c r="O70" s="104">
        <v>0</v>
      </c>
      <c r="P70" s="104">
        <v>378</v>
      </c>
      <c r="Q70" s="104">
        <v>91</v>
      </c>
      <c r="R70" s="104">
        <v>2646.25</v>
      </c>
      <c r="S70" s="104">
        <v>158</v>
      </c>
      <c r="T70" s="104">
        <f t="shared" si="13"/>
        <v>5412.25</v>
      </c>
      <c r="U70" s="104">
        <f t="shared" si="14"/>
        <v>9813.5</v>
      </c>
    </row>
    <row r="71" spans="3:21" ht="13.8" thickBot="1" x14ac:dyDescent="0.3">
      <c r="C71" s="36" t="s">
        <v>10</v>
      </c>
      <c r="D71" s="37">
        <f>SUM(D66:D70)</f>
        <v>59641</v>
      </c>
      <c r="E71" s="37">
        <f t="shared" ref="E71:S71" si="15">SUM(E66:E70)</f>
        <v>20451</v>
      </c>
      <c r="F71" s="37">
        <f t="shared" si="15"/>
        <v>120941</v>
      </c>
      <c r="G71" s="37">
        <f t="shared" si="15"/>
        <v>77572</v>
      </c>
      <c r="H71" s="37">
        <f t="shared" si="15"/>
        <v>58915</v>
      </c>
      <c r="I71" s="37">
        <f t="shared" si="15"/>
        <v>15312</v>
      </c>
      <c r="J71" s="37">
        <f t="shared" si="15"/>
        <v>159271</v>
      </c>
      <c r="K71" s="37">
        <f t="shared" si="15"/>
        <v>68585</v>
      </c>
      <c r="L71" s="37">
        <f t="shared" si="15"/>
        <v>16033</v>
      </c>
      <c r="M71" s="37">
        <f t="shared" si="15"/>
        <v>3893</v>
      </c>
      <c r="N71" s="37">
        <f t="shared" si="15"/>
        <v>20454</v>
      </c>
      <c r="O71" s="37">
        <f t="shared" si="15"/>
        <v>22995</v>
      </c>
      <c r="P71" s="37">
        <f t="shared" si="15"/>
        <v>2065</v>
      </c>
      <c r="Q71" s="37">
        <f t="shared" si="15"/>
        <v>7572</v>
      </c>
      <c r="R71" s="37">
        <f t="shared" si="15"/>
        <v>4767.25</v>
      </c>
      <c r="S71" s="37">
        <f t="shared" si="15"/>
        <v>10956</v>
      </c>
      <c r="T71" s="37">
        <f>SUM(D71:S71)</f>
        <v>669423.25</v>
      </c>
      <c r="U71" s="37">
        <f t="shared" si="14"/>
        <v>1154964.5</v>
      </c>
    </row>
    <row r="72" spans="3:21" ht="13.8" thickBot="1" x14ac:dyDescent="0.3"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</row>
    <row r="73" spans="3:21" ht="13.8" thickBot="1" x14ac:dyDescent="0.3">
      <c r="C73" s="31">
        <v>2020</v>
      </c>
      <c r="D73" s="387" t="s">
        <v>32</v>
      </c>
      <c r="E73" s="388"/>
      <c r="F73" s="388"/>
      <c r="G73" s="388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9"/>
    </row>
    <row r="74" spans="3:21" ht="13.8" thickBot="1" x14ac:dyDescent="0.3">
      <c r="C74" s="390" t="s">
        <v>12</v>
      </c>
      <c r="D74" s="392" t="s">
        <v>0</v>
      </c>
      <c r="E74" s="393"/>
      <c r="F74" s="393"/>
      <c r="G74" s="394"/>
      <c r="H74" s="395" t="s">
        <v>1</v>
      </c>
      <c r="I74" s="396"/>
      <c r="J74" s="396"/>
      <c r="K74" s="397"/>
      <c r="L74" s="395" t="s">
        <v>2</v>
      </c>
      <c r="M74" s="396"/>
      <c r="N74" s="396"/>
      <c r="O74" s="397"/>
      <c r="P74" s="395" t="s">
        <v>3</v>
      </c>
      <c r="Q74" s="396"/>
      <c r="R74" s="396"/>
      <c r="S74" s="397"/>
      <c r="T74" s="398" t="s">
        <v>4</v>
      </c>
      <c r="U74" s="398" t="s">
        <v>5</v>
      </c>
    </row>
    <row r="75" spans="3:21" ht="13.8" thickBot="1" x14ac:dyDescent="0.3">
      <c r="C75" s="390"/>
      <c r="D75" s="385" t="s">
        <v>6</v>
      </c>
      <c r="E75" s="386"/>
      <c r="F75" s="385" t="s">
        <v>7</v>
      </c>
      <c r="G75" s="386"/>
      <c r="H75" s="385" t="s">
        <v>6</v>
      </c>
      <c r="I75" s="386"/>
      <c r="J75" s="385" t="s">
        <v>7</v>
      </c>
      <c r="K75" s="386"/>
      <c r="L75" s="385" t="s">
        <v>6</v>
      </c>
      <c r="M75" s="386"/>
      <c r="N75" s="385" t="s">
        <v>7</v>
      </c>
      <c r="O75" s="386"/>
      <c r="P75" s="385" t="s">
        <v>6</v>
      </c>
      <c r="Q75" s="386"/>
      <c r="R75" s="385" t="s">
        <v>7</v>
      </c>
      <c r="S75" s="386"/>
      <c r="T75" s="399"/>
      <c r="U75" s="399"/>
    </row>
    <row r="76" spans="3:21" ht="13.8" thickBot="1" x14ac:dyDescent="0.3">
      <c r="C76" s="391"/>
      <c r="D76" s="32" t="s">
        <v>8</v>
      </c>
      <c r="E76" s="32" t="s">
        <v>9</v>
      </c>
      <c r="F76" s="32" t="s">
        <v>8</v>
      </c>
      <c r="G76" s="33" t="s">
        <v>9</v>
      </c>
      <c r="H76" s="32" t="s">
        <v>8</v>
      </c>
      <c r="I76" s="32" t="s">
        <v>9</v>
      </c>
      <c r="J76" s="32" t="s">
        <v>8</v>
      </c>
      <c r="K76" s="32" t="s">
        <v>9</v>
      </c>
      <c r="L76" s="32" t="s">
        <v>8</v>
      </c>
      <c r="M76" s="32" t="s">
        <v>9</v>
      </c>
      <c r="N76" s="32" t="s">
        <v>8</v>
      </c>
      <c r="O76" s="32" t="s">
        <v>9</v>
      </c>
      <c r="P76" s="32" t="s">
        <v>8</v>
      </c>
      <c r="Q76" s="32" t="s">
        <v>9</v>
      </c>
      <c r="R76" s="32" t="s">
        <v>8</v>
      </c>
      <c r="S76" s="32" t="s">
        <v>9</v>
      </c>
      <c r="T76" s="400"/>
      <c r="U76" s="400"/>
    </row>
    <row r="77" spans="3:21" x14ac:dyDescent="0.25">
      <c r="C77" s="34" t="s">
        <v>13</v>
      </c>
      <c r="D77" s="103">
        <v>4807</v>
      </c>
      <c r="E77" s="103">
        <v>11857</v>
      </c>
      <c r="F77" s="103">
        <v>13736</v>
      </c>
      <c r="G77" s="103">
        <v>4148</v>
      </c>
      <c r="H77" s="103">
        <v>14247</v>
      </c>
      <c r="I77" s="103">
        <v>2285</v>
      </c>
      <c r="J77" s="103">
        <v>10239</v>
      </c>
      <c r="K77" s="103">
        <v>15295</v>
      </c>
      <c r="L77" s="103">
        <v>8741</v>
      </c>
      <c r="M77" s="103">
        <v>0</v>
      </c>
      <c r="N77" s="103">
        <v>10014</v>
      </c>
      <c r="O77" s="103">
        <v>0</v>
      </c>
      <c r="P77" s="103">
        <v>0</v>
      </c>
      <c r="Q77" s="103">
        <v>0</v>
      </c>
      <c r="R77" s="103">
        <v>27</v>
      </c>
      <c r="S77" s="103">
        <v>0</v>
      </c>
      <c r="T77" s="103">
        <v>95396</v>
      </c>
      <c r="U77" s="103">
        <v>148855</v>
      </c>
    </row>
    <row r="78" spans="3:21" x14ac:dyDescent="0.25">
      <c r="C78" s="35" t="s">
        <v>14</v>
      </c>
      <c r="D78" s="104">
        <v>41920</v>
      </c>
      <c r="E78" s="104">
        <v>838</v>
      </c>
      <c r="F78" s="104">
        <v>81348</v>
      </c>
      <c r="G78" s="104">
        <v>24611</v>
      </c>
      <c r="H78" s="104">
        <v>24314</v>
      </c>
      <c r="I78" s="104">
        <v>11577</v>
      </c>
      <c r="J78" s="104">
        <v>70956</v>
      </c>
      <c r="K78" s="104">
        <v>31884</v>
      </c>
      <c r="L78" s="104">
        <v>2755</v>
      </c>
      <c r="M78" s="104">
        <v>1104</v>
      </c>
      <c r="N78" s="104">
        <v>5364</v>
      </c>
      <c r="O78" s="104">
        <v>968</v>
      </c>
      <c r="P78" s="104">
        <v>883</v>
      </c>
      <c r="Q78" s="104">
        <v>3832</v>
      </c>
      <c r="R78" s="104">
        <v>1708</v>
      </c>
      <c r="S78" s="104">
        <v>9603</v>
      </c>
      <c r="T78" s="104">
        <v>313665</v>
      </c>
      <c r="U78" s="104">
        <v>540107</v>
      </c>
    </row>
    <row r="79" spans="3:21" x14ac:dyDescent="0.25">
      <c r="C79" s="35" t="s">
        <v>15</v>
      </c>
      <c r="D79" s="104">
        <v>4309</v>
      </c>
      <c r="E79" s="104">
        <v>4821</v>
      </c>
      <c r="F79" s="104">
        <v>7606</v>
      </c>
      <c r="G79" s="104">
        <v>48183</v>
      </c>
      <c r="H79" s="104">
        <v>10456</v>
      </c>
      <c r="I79" s="104">
        <v>404</v>
      </c>
      <c r="J79" s="104">
        <v>70656</v>
      </c>
      <c r="K79" s="104">
        <v>857</v>
      </c>
      <c r="L79" s="104">
        <v>65</v>
      </c>
      <c r="M79" s="104">
        <v>1780</v>
      </c>
      <c r="N79" s="104">
        <v>237</v>
      </c>
      <c r="O79" s="104">
        <v>16650</v>
      </c>
      <c r="P79" s="104">
        <v>86</v>
      </c>
      <c r="Q79" s="104">
        <v>140</v>
      </c>
      <c r="R79" s="104">
        <v>149</v>
      </c>
      <c r="S79" s="104">
        <v>392</v>
      </c>
      <c r="T79" s="104">
        <v>166791</v>
      </c>
      <c r="U79" s="104">
        <v>311521</v>
      </c>
    </row>
    <row r="80" spans="3:21" x14ac:dyDescent="0.25">
      <c r="C80" s="35" t="s">
        <v>16</v>
      </c>
      <c r="D80" s="104">
        <v>0</v>
      </c>
      <c r="E80" s="104">
        <v>0</v>
      </c>
      <c r="F80" s="104">
        <v>0</v>
      </c>
      <c r="G80" s="104">
        <v>0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  <c r="O80" s="104">
        <v>0</v>
      </c>
      <c r="P80" s="104">
        <v>85</v>
      </c>
      <c r="Q80" s="104">
        <v>71</v>
      </c>
      <c r="R80" s="104">
        <v>384</v>
      </c>
      <c r="S80" s="104">
        <v>84</v>
      </c>
      <c r="T80" s="104">
        <v>624</v>
      </c>
      <c r="U80" s="104">
        <v>1092</v>
      </c>
    </row>
    <row r="81" spans="3:21" ht="13.8" thickBot="1" x14ac:dyDescent="0.3">
      <c r="C81" s="35" t="s">
        <v>17</v>
      </c>
      <c r="D81" s="105">
        <v>305</v>
      </c>
      <c r="E81" s="105">
        <v>0</v>
      </c>
      <c r="F81" s="105">
        <v>499</v>
      </c>
      <c r="G81" s="105">
        <v>12</v>
      </c>
      <c r="H81" s="105">
        <v>38</v>
      </c>
      <c r="I81" s="105">
        <v>0</v>
      </c>
      <c r="J81" s="105">
        <v>664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272</v>
      </c>
      <c r="Q81" s="105">
        <v>58</v>
      </c>
      <c r="R81" s="105">
        <v>1618</v>
      </c>
      <c r="S81" s="105">
        <v>213</v>
      </c>
      <c r="T81" s="104">
        <v>3679</v>
      </c>
      <c r="U81" s="104">
        <v>6685</v>
      </c>
    </row>
    <row r="82" spans="3:21" ht="13.8" thickBot="1" x14ac:dyDescent="0.3">
      <c r="C82" s="36" t="s">
        <v>10</v>
      </c>
      <c r="D82" s="37">
        <f>SUM(D77:D81)</f>
        <v>51341</v>
      </c>
      <c r="E82" s="37">
        <f t="shared" ref="E82:S82" si="16">SUM(E77:E81)</f>
        <v>17516</v>
      </c>
      <c r="F82" s="37">
        <f t="shared" si="16"/>
        <v>103189</v>
      </c>
      <c r="G82" s="37">
        <f t="shared" si="16"/>
        <v>76954</v>
      </c>
      <c r="H82" s="37">
        <f t="shared" si="16"/>
        <v>49055</v>
      </c>
      <c r="I82" s="37">
        <f t="shared" si="16"/>
        <v>14266</v>
      </c>
      <c r="J82" s="37">
        <f t="shared" si="16"/>
        <v>152515</v>
      </c>
      <c r="K82" s="37">
        <f t="shared" si="16"/>
        <v>48036</v>
      </c>
      <c r="L82" s="37">
        <f t="shared" si="16"/>
        <v>11561</v>
      </c>
      <c r="M82" s="37">
        <f t="shared" si="16"/>
        <v>2884</v>
      </c>
      <c r="N82" s="37">
        <f t="shared" si="16"/>
        <v>15615</v>
      </c>
      <c r="O82" s="37">
        <f t="shared" si="16"/>
        <v>17618</v>
      </c>
      <c r="P82" s="37">
        <f t="shared" si="16"/>
        <v>1326</v>
      </c>
      <c r="Q82" s="37">
        <f t="shared" si="16"/>
        <v>4101</v>
      </c>
      <c r="R82" s="37">
        <f t="shared" si="16"/>
        <v>3886</v>
      </c>
      <c r="S82" s="37">
        <f t="shared" si="16"/>
        <v>10292</v>
      </c>
      <c r="T82" s="37">
        <f>SUM(D82:S82)</f>
        <v>580155</v>
      </c>
      <c r="U82" s="37">
        <f t="shared" ref="U82" si="17">D82+E82+H82+I82+L82+M82+P82+Q82+(2*(F82+G82+J82+K82+N82+O82+R82+S82))</f>
        <v>1008260</v>
      </c>
    </row>
    <row r="83" spans="3:21" ht="13.8" thickBot="1" x14ac:dyDescent="0.3"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</row>
    <row r="84" spans="3:21" ht="15.75" customHeight="1" thickBot="1" x14ac:dyDescent="0.3">
      <c r="C84" s="387" t="s">
        <v>33</v>
      </c>
      <c r="D84" s="388"/>
      <c r="E84" s="388"/>
      <c r="F84" s="388"/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9"/>
    </row>
    <row r="85" spans="3:21" ht="13.8" thickBot="1" x14ac:dyDescent="0.3">
      <c r="C85" s="390" t="s">
        <v>12</v>
      </c>
      <c r="D85" s="392" t="s">
        <v>0</v>
      </c>
      <c r="E85" s="393"/>
      <c r="F85" s="393"/>
      <c r="G85" s="394"/>
      <c r="H85" s="395" t="s">
        <v>1</v>
      </c>
      <c r="I85" s="396"/>
      <c r="J85" s="396"/>
      <c r="K85" s="397"/>
      <c r="L85" s="395" t="s">
        <v>2</v>
      </c>
      <c r="M85" s="396"/>
      <c r="N85" s="396"/>
      <c r="O85" s="397"/>
      <c r="P85" s="395" t="s">
        <v>3</v>
      </c>
      <c r="Q85" s="396"/>
      <c r="R85" s="396"/>
      <c r="S85" s="397"/>
      <c r="T85" s="398" t="s">
        <v>4</v>
      </c>
      <c r="U85" s="398" t="s">
        <v>5</v>
      </c>
    </row>
    <row r="86" spans="3:21" ht="13.8" thickBot="1" x14ac:dyDescent="0.3">
      <c r="C86" s="390"/>
      <c r="D86" s="385" t="s">
        <v>6</v>
      </c>
      <c r="E86" s="386"/>
      <c r="F86" s="385" t="s">
        <v>7</v>
      </c>
      <c r="G86" s="386"/>
      <c r="H86" s="385" t="s">
        <v>6</v>
      </c>
      <c r="I86" s="386"/>
      <c r="J86" s="385" t="s">
        <v>7</v>
      </c>
      <c r="K86" s="386"/>
      <c r="L86" s="385" t="s">
        <v>6</v>
      </c>
      <c r="M86" s="386"/>
      <c r="N86" s="385" t="s">
        <v>7</v>
      </c>
      <c r="O86" s="386"/>
      <c r="P86" s="385" t="s">
        <v>6</v>
      </c>
      <c r="Q86" s="386"/>
      <c r="R86" s="385" t="s">
        <v>7</v>
      </c>
      <c r="S86" s="386"/>
      <c r="T86" s="399"/>
      <c r="U86" s="399"/>
    </row>
    <row r="87" spans="3:21" ht="13.8" thickBot="1" x14ac:dyDescent="0.3">
      <c r="C87" s="391"/>
      <c r="D87" s="32" t="s">
        <v>8</v>
      </c>
      <c r="E87" s="32" t="s">
        <v>9</v>
      </c>
      <c r="F87" s="32" t="s">
        <v>8</v>
      </c>
      <c r="G87" s="33" t="s">
        <v>9</v>
      </c>
      <c r="H87" s="32" t="s">
        <v>8</v>
      </c>
      <c r="I87" s="32" t="s">
        <v>9</v>
      </c>
      <c r="J87" s="32" t="s">
        <v>8</v>
      </c>
      <c r="K87" s="32" t="s">
        <v>9</v>
      </c>
      <c r="L87" s="32" t="s">
        <v>8</v>
      </c>
      <c r="M87" s="32" t="s">
        <v>9</v>
      </c>
      <c r="N87" s="32" t="s">
        <v>8</v>
      </c>
      <c r="O87" s="32" t="s">
        <v>9</v>
      </c>
      <c r="P87" s="32" t="s">
        <v>8</v>
      </c>
      <c r="Q87" s="32" t="s">
        <v>9</v>
      </c>
      <c r="R87" s="32" t="s">
        <v>8</v>
      </c>
      <c r="S87" s="32" t="s">
        <v>9</v>
      </c>
      <c r="T87" s="400"/>
      <c r="U87" s="400"/>
    </row>
    <row r="88" spans="3:21" x14ac:dyDescent="0.25">
      <c r="C88" s="34" t="s">
        <v>13</v>
      </c>
      <c r="D88" s="103">
        <f>D77-D66</f>
        <v>-1761</v>
      </c>
      <c r="E88" s="103">
        <f t="shared" ref="E88:S88" si="18">E77-E66</f>
        <v>1264</v>
      </c>
      <c r="F88" s="103">
        <f t="shared" si="18"/>
        <v>-3091</v>
      </c>
      <c r="G88" s="103">
        <f t="shared" si="18"/>
        <v>430</v>
      </c>
      <c r="H88" s="103">
        <f t="shared" si="18"/>
        <v>-550</v>
      </c>
      <c r="I88" s="103">
        <f t="shared" si="18"/>
        <v>470</v>
      </c>
      <c r="J88" s="103">
        <f t="shared" si="18"/>
        <v>1979</v>
      </c>
      <c r="K88" s="103">
        <f t="shared" si="18"/>
        <v>-2181</v>
      </c>
      <c r="L88" s="103">
        <f t="shared" si="18"/>
        <v>-4533</v>
      </c>
      <c r="M88" s="103">
        <f t="shared" si="18"/>
        <v>0</v>
      </c>
      <c r="N88" s="103">
        <f t="shared" si="18"/>
        <v>-4448</v>
      </c>
      <c r="O88" s="103">
        <f t="shared" si="18"/>
        <v>-4</v>
      </c>
      <c r="P88" s="103">
        <f t="shared" si="18"/>
        <v>0</v>
      </c>
      <c r="Q88" s="103">
        <f t="shared" si="18"/>
        <v>0</v>
      </c>
      <c r="R88" s="103">
        <f t="shared" si="18"/>
        <v>-20</v>
      </c>
      <c r="S88" s="103">
        <f t="shared" si="18"/>
        <v>0</v>
      </c>
      <c r="T88" s="103">
        <f>SUM(D88:S88)</f>
        <v>-12445</v>
      </c>
      <c r="U88" s="103">
        <f>D88+E88+H88+I88+L88+M88+P88+Q88+(2*(F88+G88+J88+K88+N88+O88+R88+S88))</f>
        <v>-19780</v>
      </c>
    </row>
    <row r="89" spans="3:21" x14ac:dyDescent="0.25">
      <c r="C89" s="35" t="s">
        <v>14</v>
      </c>
      <c r="D89" s="104">
        <f t="shared" ref="D89:S93" si="19">D78-D67</f>
        <v>-6408</v>
      </c>
      <c r="E89" s="104">
        <f t="shared" si="19"/>
        <v>-1050</v>
      </c>
      <c r="F89" s="104">
        <f t="shared" si="19"/>
        <v>-15234</v>
      </c>
      <c r="G89" s="104">
        <f t="shared" si="19"/>
        <v>-4364</v>
      </c>
      <c r="H89" s="104">
        <f t="shared" si="19"/>
        <v>-5587</v>
      </c>
      <c r="I89" s="104">
        <f t="shared" si="19"/>
        <v>-926</v>
      </c>
      <c r="J89" s="104">
        <f t="shared" si="19"/>
        <v>-4592</v>
      </c>
      <c r="K89" s="104">
        <f t="shared" si="19"/>
        <v>-15793</v>
      </c>
      <c r="L89" s="104">
        <f t="shared" si="19"/>
        <v>11</v>
      </c>
      <c r="M89" s="104">
        <f t="shared" si="19"/>
        <v>846</v>
      </c>
      <c r="N89" s="104">
        <f t="shared" si="19"/>
        <v>-350</v>
      </c>
      <c r="O89" s="104">
        <f t="shared" si="19"/>
        <v>-678</v>
      </c>
      <c r="P89" s="104">
        <f t="shared" si="19"/>
        <v>-21</v>
      </c>
      <c r="Q89" s="104">
        <f t="shared" si="19"/>
        <v>-3019</v>
      </c>
      <c r="R89" s="104">
        <f t="shared" si="19"/>
        <v>115</v>
      </c>
      <c r="S89" s="104">
        <f t="shared" si="19"/>
        <v>-760</v>
      </c>
      <c r="T89" s="104">
        <f t="shared" ref="T89:T92" si="20">SUM(D89:S89)</f>
        <v>-57810</v>
      </c>
      <c r="U89" s="104">
        <f t="shared" ref="U89:U92" si="21">D89+E89+H89+I89+L89+M89+P89+Q89+(2*(F89+G89+J89+K89+N89+O89+R89+S89))</f>
        <v>-99466</v>
      </c>
    </row>
    <row r="90" spans="3:21" x14ac:dyDescent="0.25">
      <c r="C90" s="35" t="s">
        <v>15</v>
      </c>
      <c r="D90" s="104">
        <f t="shared" si="19"/>
        <v>22</v>
      </c>
      <c r="E90" s="104">
        <f t="shared" si="19"/>
        <v>-3149</v>
      </c>
      <c r="F90" s="104">
        <f t="shared" si="19"/>
        <v>803</v>
      </c>
      <c r="G90" s="104">
        <f t="shared" si="19"/>
        <v>3304</v>
      </c>
      <c r="H90" s="104">
        <f t="shared" si="19"/>
        <v>-3677</v>
      </c>
      <c r="I90" s="104">
        <f t="shared" si="19"/>
        <v>-590</v>
      </c>
      <c r="J90" s="104">
        <f t="shared" si="19"/>
        <v>-3943</v>
      </c>
      <c r="K90" s="104">
        <f t="shared" si="19"/>
        <v>-2571</v>
      </c>
      <c r="L90" s="104">
        <f t="shared" si="19"/>
        <v>50</v>
      </c>
      <c r="M90" s="104">
        <f t="shared" si="19"/>
        <v>-1855</v>
      </c>
      <c r="N90" s="104">
        <f t="shared" si="19"/>
        <v>-41</v>
      </c>
      <c r="O90" s="104">
        <f t="shared" si="19"/>
        <v>-4695</v>
      </c>
      <c r="P90" s="104">
        <f t="shared" si="19"/>
        <v>-194</v>
      </c>
      <c r="Q90" s="104">
        <f t="shared" si="19"/>
        <v>-397</v>
      </c>
      <c r="R90" s="104">
        <f t="shared" si="19"/>
        <v>-332</v>
      </c>
      <c r="S90" s="104">
        <f t="shared" si="19"/>
        <v>-43</v>
      </c>
      <c r="T90" s="104">
        <f t="shared" si="20"/>
        <v>-17308</v>
      </c>
      <c r="U90" s="104">
        <f t="shared" si="21"/>
        <v>-24826</v>
      </c>
    </row>
    <row r="91" spans="3:21" x14ac:dyDescent="0.25">
      <c r="C91" s="35" t="s">
        <v>16</v>
      </c>
      <c r="D91" s="104">
        <f t="shared" si="19"/>
        <v>0</v>
      </c>
      <c r="E91" s="104">
        <f t="shared" si="19"/>
        <v>0</v>
      </c>
      <c r="F91" s="104">
        <f t="shared" si="19"/>
        <v>0</v>
      </c>
      <c r="G91" s="104">
        <f t="shared" si="19"/>
        <v>0</v>
      </c>
      <c r="H91" s="104">
        <f t="shared" si="19"/>
        <v>0</v>
      </c>
      <c r="I91" s="104">
        <f t="shared" si="19"/>
        <v>0</v>
      </c>
      <c r="J91" s="104">
        <f t="shared" si="19"/>
        <v>0</v>
      </c>
      <c r="K91" s="104">
        <f t="shared" si="19"/>
        <v>0</v>
      </c>
      <c r="L91" s="104">
        <f t="shared" si="19"/>
        <v>0</v>
      </c>
      <c r="M91" s="104">
        <f t="shared" si="19"/>
        <v>0</v>
      </c>
      <c r="N91" s="104">
        <f t="shared" si="19"/>
        <v>0</v>
      </c>
      <c r="O91" s="104">
        <f t="shared" si="19"/>
        <v>0</v>
      </c>
      <c r="P91" s="104">
        <f t="shared" si="19"/>
        <v>-418</v>
      </c>
      <c r="Q91" s="104">
        <f t="shared" si="19"/>
        <v>-22</v>
      </c>
      <c r="R91" s="104">
        <f t="shared" si="19"/>
        <v>384</v>
      </c>
      <c r="S91" s="104">
        <f t="shared" si="19"/>
        <v>84</v>
      </c>
      <c r="T91" s="104">
        <f t="shared" si="20"/>
        <v>28</v>
      </c>
      <c r="U91" s="104">
        <f t="shared" si="21"/>
        <v>496</v>
      </c>
    </row>
    <row r="92" spans="3:21" ht="13.8" thickBot="1" x14ac:dyDescent="0.3">
      <c r="C92" s="35" t="s">
        <v>17</v>
      </c>
      <c r="D92" s="105">
        <f t="shared" si="19"/>
        <v>-153</v>
      </c>
      <c r="E92" s="105">
        <f t="shared" si="19"/>
        <v>0</v>
      </c>
      <c r="F92" s="105">
        <f t="shared" si="19"/>
        <v>-230</v>
      </c>
      <c r="G92" s="105">
        <f t="shared" si="19"/>
        <v>12</v>
      </c>
      <c r="H92" s="105">
        <f t="shared" si="19"/>
        <v>-46</v>
      </c>
      <c r="I92" s="105">
        <f t="shared" si="19"/>
        <v>0</v>
      </c>
      <c r="J92" s="105">
        <f t="shared" si="19"/>
        <v>-200</v>
      </c>
      <c r="K92" s="105">
        <f t="shared" si="19"/>
        <v>-4</v>
      </c>
      <c r="L92" s="105">
        <f t="shared" si="19"/>
        <v>0</v>
      </c>
      <c r="M92" s="105">
        <f t="shared" si="19"/>
        <v>0</v>
      </c>
      <c r="N92" s="105">
        <f t="shared" si="19"/>
        <v>0</v>
      </c>
      <c r="O92" s="105">
        <f t="shared" si="19"/>
        <v>0</v>
      </c>
      <c r="P92" s="105">
        <f t="shared" si="19"/>
        <v>-106</v>
      </c>
      <c r="Q92" s="105">
        <f t="shared" si="19"/>
        <v>-33</v>
      </c>
      <c r="R92" s="105">
        <f t="shared" si="19"/>
        <v>-1028.25</v>
      </c>
      <c r="S92" s="105">
        <f t="shared" si="19"/>
        <v>55</v>
      </c>
      <c r="T92" s="104">
        <f t="shared" si="20"/>
        <v>-1733.25</v>
      </c>
      <c r="U92" s="104">
        <f t="shared" si="21"/>
        <v>-3128.5</v>
      </c>
    </row>
    <row r="93" spans="3:21" ht="13.8" thickBot="1" x14ac:dyDescent="0.3">
      <c r="C93" s="36" t="s">
        <v>10</v>
      </c>
      <c r="D93" s="37">
        <f>D82-D71</f>
        <v>-8300</v>
      </c>
      <c r="E93" s="37">
        <f t="shared" si="19"/>
        <v>-2935</v>
      </c>
      <c r="F93" s="37">
        <f t="shared" si="19"/>
        <v>-17752</v>
      </c>
      <c r="G93" s="37">
        <f t="shared" si="19"/>
        <v>-618</v>
      </c>
      <c r="H93" s="37">
        <f t="shared" si="19"/>
        <v>-9860</v>
      </c>
      <c r="I93" s="37">
        <f t="shared" si="19"/>
        <v>-1046</v>
      </c>
      <c r="J93" s="37">
        <f t="shared" si="19"/>
        <v>-6756</v>
      </c>
      <c r="K93" s="37">
        <f t="shared" si="19"/>
        <v>-20549</v>
      </c>
      <c r="L93" s="37">
        <f t="shared" si="19"/>
        <v>-4472</v>
      </c>
      <c r="M93" s="37">
        <f t="shared" si="19"/>
        <v>-1009</v>
      </c>
      <c r="N93" s="37">
        <f t="shared" si="19"/>
        <v>-4839</v>
      </c>
      <c r="O93" s="37">
        <f t="shared" si="19"/>
        <v>-5377</v>
      </c>
      <c r="P93" s="37">
        <f t="shared" si="19"/>
        <v>-739</v>
      </c>
      <c r="Q93" s="37">
        <f t="shared" si="19"/>
        <v>-3471</v>
      </c>
      <c r="R93" s="37">
        <f t="shared" si="19"/>
        <v>-881.25</v>
      </c>
      <c r="S93" s="37">
        <f t="shared" si="19"/>
        <v>-664</v>
      </c>
      <c r="T93" s="37">
        <f t="shared" ref="T93:U93" si="22">T82-T71</f>
        <v>-89268.25</v>
      </c>
      <c r="U93" s="37">
        <f t="shared" si="22"/>
        <v>-146704.5</v>
      </c>
    </row>
    <row r="94" spans="3:21" ht="13.8" thickBot="1" x14ac:dyDescent="0.3"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</row>
    <row r="95" spans="3:21" ht="13.8" thickBot="1" x14ac:dyDescent="0.3">
      <c r="C95" s="387" t="s">
        <v>34</v>
      </c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9"/>
    </row>
    <row r="96" spans="3:21" ht="13.8" thickBot="1" x14ac:dyDescent="0.3">
      <c r="C96" s="390" t="s">
        <v>12</v>
      </c>
      <c r="D96" s="392" t="s">
        <v>0</v>
      </c>
      <c r="E96" s="393"/>
      <c r="F96" s="393"/>
      <c r="G96" s="394"/>
      <c r="H96" s="395" t="s">
        <v>1</v>
      </c>
      <c r="I96" s="396"/>
      <c r="J96" s="396"/>
      <c r="K96" s="397"/>
      <c r="L96" s="395" t="s">
        <v>2</v>
      </c>
      <c r="M96" s="396"/>
      <c r="N96" s="396"/>
      <c r="O96" s="397"/>
      <c r="P96" s="395" t="s">
        <v>3</v>
      </c>
      <c r="Q96" s="396"/>
      <c r="R96" s="396"/>
      <c r="S96" s="397"/>
      <c r="T96" s="398" t="s">
        <v>4</v>
      </c>
      <c r="U96" s="398" t="s">
        <v>5</v>
      </c>
    </row>
    <row r="97" spans="3:21" ht="13.8" thickBot="1" x14ac:dyDescent="0.3">
      <c r="C97" s="390"/>
      <c r="D97" s="385" t="s">
        <v>6</v>
      </c>
      <c r="E97" s="386"/>
      <c r="F97" s="385" t="s">
        <v>7</v>
      </c>
      <c r="G97" s="386"/>
      <c r="H97" s="385" t="s">
        <v>6</v>
      </c>
      <c r="I97" s="386"/>
      <c r="J97" s="385" t="s">
        <v>7</v>
      </c>
      <c r="K97" s="386"/>
      <c r="L97" s="385" t="s">
        <v>6</v>
      </c>
      <c r="M97" s="386"/>
      <c r="N97" s="385" t="s">
        <v>7</v>
      </c>
      <c r="O97" s="386"/>
      <c r="P97" s="385" t="s">
        <v>6</v>
      </c>
      <c r="Q97" s="386"/>
      <c r="R97" s="385" t="s">
        <v>7</v>
      </c>
      <c r="S97" s="386"/>
      <c r="T97" s="399"/>
      <c r="U97" s="399"/>
    </row>
    <row r="98" spans="3:21" ht="13.8" thickBot="1" x14ac:dyDescent="0.3">
      <c r="C98" s="391"/>
      <c r="D98" s="32" t="s">
        <v>8</v>
      </c>
      <c r="E98" s="32" t="s">
        <v>9</v>
      </c>
      <c r="F98" s="32" t="s">
        <v>8</v>
      </c>
      <c r="G98" s="33" t="s">
        <v>9</v>
      </c>
      <c r="H98" s="32" t="s">
        <v>8</v>
      </c>
      <c r="I98" s="32" t="s">
        <v>9</v>
      </c>
      <c r="J98" s="32" t="s">
        <v>8</v>
      </c>
      <c r="K98" s="32" t="s">
        <v>9</v>
      </c>
      <c r="L98" s="32" t="s">
        <v>8</v>
      </c>
      <c r="M98" s="32" t="s">
        <v>9</v>
      </c>
      <c r="N98" s="32" t="s">
        <v>8</v>
      </c>
      <c r="O98" s="32" t="s">
        <v>9</v>
      </c>
      <c r="P98" s="32" t="s">
        <v>8</v>
      </c>
      <c r="Q98" s="32" t="s">
        <v>9</v>
      </c>
      <c r="R98" s="32" t="s">
        <v>8</v>
      </c>
      <c r="S98" s="32" t="s">
        <v>9</v>
      </c>
      <c r="T98" s="400"/>
      <c r="U98" s="400"/>
    </row>
    <row r="99" spans="3:21" x14ac:dyDescent="0.25">
      <c r="C99" s="34" t="s">
        <v>13</v>
      </c>
      <c r="D99" s="107">
        <f>+D88/D66</f>
        <v>-0.26811814859926919</v>
      </c>
      <c r="E99" s="107">
        <f t="shared" ref="E99:R99" si="23">+E88/E66</f>
        <v>0.11932408194090437</v>
      </c>
      <c r="F99" s="107">
        <f t="shared" si="23"/>
        <v>-0.1836928745468592</v>
      </c>
      <c r="G99" s="107">
        <f t="shared" si="23"/>
        <v>0.11565357719203873</v>
      </c>
      <c r="H99" s="107">
        <f t="shared" si="23"/>
        <v>-3.7169696560113534E-2</v>
      </c>
      <c r="I99" s="107">
        <f t="shared" si="23"/>
        <v>0.25895316804407714</v>
      </c>
      <c r="J99" s="107">
        <f t="shared" si="23"/>
        <v>0.23958837772397096</v>
      </c>
      <c r="K99" s="107">
        <f t="shared" si="23"/>
        <v>-0.12479972533760586</v>
      </c>
      <c r="L99" s="107">
        <f t="shared" si="23"/>
        <v>-0.34149465119783035</v>
      </c>
      <c r="M99" s="107"/>
      <c r="N99" s="107">
        <f t="shared" si="23"/>
        <v>-0.30756465219195134</v>
      </c>
      <c r="O99" s="107">
        <f t="shared" si="23"/>
        <v>-1</v>
      </c>
      <c r="P99" s="107"/>
      <c r="Q99" s="107"/>
      <c r="R99" s="107">
        <f t="shared" si="23"/>
        <v>-0.42553191489361702</v>
      </c>
      <c r="S99" s="107"/>
      <c r="T99" s="107">
        <f>+T88/T66</f>
        <v>-0.11540137795458129</v>
      </c>
      <c r="U99" s="107">
        <f>+U88/U66</f>
        <v>-0.11729474901414297</v>
      </c>
    </row>
    <row r="100" spans="3:21" x14ac:dyDescent="0.25">
      <c r="C100" s="35" t="s">
        <v>14</v>
      </c>
      <c r="D100" s="108">
        <f t="shared" ref="D100:U103" si="24">+D89/D67</f>
        <v>-0.1325939414004304</v>
      </c>
      <c r="E100" s="108">
        <f t="shared" si="24"/>
        <v>-0.55614406779661019</v>
      </c>
      <c r="F100" s="108">
        <f t="shared" si="24"/>
        <v>-0.15773125427098217</v>
      </c>
      <c r="G100" s="108">
        <f t="shared" si="24"/>
        <v>-0.15061259706643659</v>
      </c>
      <c r="H100" s="108">
        <f t="shared" si="24"/>
        <v>-0.18684993812915957</v>
      </c>
      <c r="I100" s="108">
        <f t="shared" si="24"/>
        <v>-7.4062225065984158E-2</v>
      </c>
      <c r="J100" s="108">
        <f t="shared" si="24"/>
        <v>-6.0782548843119608E-2</v>
      </c>
      <c r="K100" s="108">
        <f t="shared" si="24"/>
        <v>-0.33124986890953712</v>
      </c>
      <c r="L100" s="108">
        <f t="shared" si="24"/>
        <v>4.0087463556851312E-3</v>
      </c>
      <c r="M100" s="108">
        <f t="shared" si="24"/>
        <v>3.2790697674418605</v>
      </c>
      <c r="N100" s="108">
        <f t="shared" si="24"/>
        <v>-6.1253062653132656E-2</v>
      </c>
      <c r="O100" s="108">
        <f t="shared" si="24"/>
        <v>-0.41190765492102066</v>
      </c>
      <c r="P100" s="108">
        <f t="shared" si="24"/>
        <v>-2.3230088495575223E-2</v>
      </c>
      <c r="Q100" s="108">
        <f t="shared" si="24"/>
        <v>-0.44066559626331925</v>
      </c>
      <c r="R100" s="108">
        <f t="shared" si="24"/>
        <v>7.2190834902699313E-2</v>
      </c>
      <c r="S100" s="108">
        <f t="shared" si="24"/>
        <v>-7.3337836533822254E-2</v>
      </c>
      <c r="T100" s="108">
        <f t="shared" si="24"/>
        <v>-0.15562285483545327</v>
      </c>
      <c r="U100" s="108">
        <f t="shared" si="24"/>
        <v>-0.15551938559007339</v>
      </c>
    </row>
    <row r="101" spans="3:21" x14ac:dyDescent="0.25">
      <c r="C101" s="35" t="s">
        <v>15</v>
      </c>
      <c r="D101" s="108">
        <f t="shared" si="24"/>
        <v>5.1317937951947746E-3</v>
      </c>
      <c r="E101" s="108">
        <f t="shared" si="24"/>
        <v>-0.39510664993726474</v>
      </c>
      <c r="F101" s="108">
        <f t="shared" si="24"/>
        <v>0.11803616051741879</v>
      </c>
      <c r="G101" s="108">
        <f t="shared" si="24"/>
        <v>7.3620178702734018E-2</v>
      </c>
      <c r="H101" s="108">
        <f t="shared" si="24"/>
        <v>-0.26017123045354845</v>
      </c>
      <c r="I101" s="108">
        <f t="shared" si="24"/>
        <v>-0.59356136820925554</v>
      </c>
      <c r="J101" s="108">
        <f t="shared" si="24"/>
        <v>-5.2855936406654244E-2</v>
      </c>
      <c r="K101" s="108">
        <f t="shared" si="24"/>
        <v>-0.75</v>
      </c>
      <c r="L101" s="108">
        <f t="shared" si="24"/>
        <v>3.3333333333333335</v>
      </c>
      <c r="M101" s="108">
        <f t="shared" si="24"/>
        <v>-0.51031636863823937</v>
      </c>
      <c r="N101" s="108">
        <f t="shared" si="24"/>
        <v>-0.14748201438848921</v>
      </c>
      <c r="O101" s="108">
        <f t="shared" si="24"/>
        <v>-0.21995783555867884</v>
      </c>
      <c r="P101" s="108">
        <f t="shared" si="24"/>
        <v>-0.69285714285714284</v>
      </c>
      <c r="Q101" s="108">
        <f t="shared" si="24"/>
        <v>-0.73929236499068907</v>
      </c>
      <c r="R101" s="108">
        <f t="shared" si="24"/>
        <v>-0.69022869022869027</v>
      </c>
      <c r="S101" s="108">
        <f t="shared" si="24"/>
        <v>-9.8850574712643677E-2</v>
      </c>
      <c r="T101" s="108">
        <f t="shared" si="24"/>
        <v>-9.4014633430925754E-2</v>
      </c>
      <c r="U101" s="108">
        <f t="shared" si="24"/>
        <v>-7.3810677663246588E-2</v>
      </c>
    </row>
    <row r="102" spans="3:21" x14ac:dyDescent="0.25">
      <c r="C102" s="35" t="s">
        <v>16</v>
      </c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>
        <f t="shared" si="24"/>
        <v>-0.83101391650099399</v>
      </c>
      <c r="Q102" s="108">
        <f t="shared" si="24"/>
        <v>-0.23655913978494625</v>
      </c>
      <c r="R102" s="108"/>
      <c r="S102" s="108"/>
      <c r="T102" s="108">
        <f t="shared" si="24"/>
        <v>4.6979865771812082E-2</v>
      </c>
      <c r="U102" s="108">
        <f t="shared" si="24"/>
        <v>0.83221476510067116</v>
      </c>
    </row>
    <row r="103" spans="3:21" ht="13.8" thickBot="1" x14ac:dyDescent="0.3">
      <c r="C103" s="35" t="s">
        <v>17</v>
      </c>
      <c r="D103" s="109">
        <f t="shared" ref="D103:S103" si="25">+D92/D70</f>
        <v>-0.33406113537117904</v>
      </c>
      <c r="E103" s="109"/>
      <c r="F103" s="109">
        <f t="shared" si="25"/>
        <v>-0.31550068587105623</v>
      </c>
      <c r="G103" s="109"/>
      <c r="H103" s="109">
        <f t="shared" si="25"/>
        <v>-0.54761904761904767</v>
      </c>
      <c r="I103" s="109"/>
      <c r="J103" s="109">
        <f t="shared" si="25"/>
        <v>-0.23148148148148148</v>
      </c>
      <c r="K103" s="109">
        <f t="shared" si="25"/>
        <v>-1</v>
      </c>
      <c r="L103" s="109"/>
      <c r="M103" s="109"/>
      <c r="N103" s="109"/>
      <c r="O103" s="109"/>
      <c r="P103" s="109">
        <f t="shared" si="25"/>
        <v>-0.28042328042328041</v>
      </c>
      <c r="Q103" s="109">
        <f t="shared" si="25"/>
        <v>-0.36263736263736263</v>
      </c>
      <c r="R103" s="109">
        <f t="shared" si="25"/>
        <v>-0.38856872933396314</v>
      </c>
      <c r="S103" s="109">
        <f t="shared" si="25"/>
        <v>0.34810126582278483</v>
      </c>
      <c r="T103" s="109">
        <f t="shared" si="24"/>
        <v>-0.32024573883320245</v>
      </c>
      <c r="U103" s="109">
        <f t="shared" si="24"/>
        <v>-0.31879553676058492</v>
      </c>
    </row>
    <row r="104" spans="3:21" ht="13.8" thickBot="1" x14ac:dyDescent="0.3">
      <c r="C104" s="36" t="s">
        <v>10</v>
      </c>
      <c r="D104" s="38">
        <f>+D93/D71</f>
        <v>-0.13916600995959155</v>
      </c>
      <c r="E104" s="38">
        <f t="shared" ref="E104:U104" si="26">+E93/E71</f>
        <v>-0.14351376460808762</v>
      </c>
      <c r="F104" s="38">
        <f t="shared" si="26"/>
        <v>-0.14678231534384534</v>
      </c>
      <c r="G104" s="38">
        <f t="shared" si="26"/>
        <v>-7.966792141494353E-3</v>
      </c>
      <c r="H104" s="38">
        <f t="shared" si="26"/>
        <v>-0.16735975558007299</v>
      </c>
      <c r="I104" s="38">
        <f t="shared" si="26"/>
        <v>-6.8312434691745041E-2</v>
      </c>
      <c r="J104" s="38">
        <f t="shared" si="26"/>
        <v>-4.2418268234644098E-2</v>
      </c>
      <c r="K104" s="38">
        <f t="shared" si="26"/>
        <v>-0.29961361813807685</v>
      </c>
      <c r="L104" s="38">
        <f t="shared" si="26"/>
        <v>-0.27892471776960021</v>
      </c>
      <c r="M104" s="38">
        <f t="shared" si="26"/>
        <v>-0.25918314924222963</v>
      </c>
      <c r="N104" s="38">
        <f t="shared" si="26"/>
        <v>-0.23657964212378996</v>
      </c>
      <c r="O104" s="38">
        <f t="shared" si="26"/>
        <v>-0.23383344205262013</v>
      </c>
      <c r="P104" s="38">
        <f t="shared" si="26"/>
        <v>-0.35786924939467313</v>
      </c>
      <c r="Q104" s="38">
        <f t="shared" si="26"/>
        <v>-0.45839936608557846</v>
      </c>
      <c r="R104" s="38">
        <f t="shared" si="26"/>
        <v>-0.18485500026220567</v>
      </c>
      <c r="S104" s="38">
        <f t="shared" si="26"/>
        <v>-6.0606060606060608E-2</v>
      </c>
      <c r="T104" s="38">
        <f t="shared" si="26"/>
        <v>-0.13335098534447376</v>
      </c>
      <c r="U104" s="38">
        <f t="shared" si="26"/>
        <v>-0.12702078721900109</v>
      </c>
    </row>
    <row r="105" spans="3:21" x14ac:dyDescent="0.25"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</row>
    <row r="107" spans="3:21" x14ac:dyDescent="0.25">
      <c r="C107" s="118" t="s">
        <v>19</v>
      </c>
      <c r="D107" s="119"/>
      <c r="E107" s="119"/>
      <c r="F107" s="119"/>
      <c r="G107" s="119"/>
      <c r="H107" s="39">
        <f>+(D145+F145+H145+J145)/(+D123+F123+H123+J123)</f>
        <v>-7.6350268400030535E-2</v>
      </c>
      <c r="I107" s="106"/>
      <c r="J107" s="376" t="s">
        <v>35</v>
      </c>
      <c r="K107" s="377"/>
      <c r="L107" s="377"/>
      <c r="M107" s="377"/>
      <c r="N107" s="377"/>
      <c r="O107" s="377"/>
      <c r="P107" s="377"/>
      <c r="Q107" s="377"/>
      <c r="R107" s="377"/>
      <c r="S107" s="377"/>
      <c r="T107" s="377"/>
      <c r="U107" s="378"/>
    </row>
    <row r="108" spans="3:21" x14ac:dyDescent="0.25">
      <c r="C108" s="120" t="s">
        <v>20</v>
      </c>
      <c r="D108" s="121"/>
      <c r="E108" s="121"/>
      <c r="F108" s="121"/>
      <c r="G108" s="121"/>
      <c r="H108" s="40">
        <f>+((D145+H145)+2*(F145+J145))/((D123+H123)+2*(F123+J123))</f>
        <v>-6.6616637532934592E-2</v>
      </c>
      <c r="I108" s="106"/>
      <c r="J108" s="379"/>
      <c r="K108" s="380"/>
      <c r="L108" s="380"/>
      <c r="M108" s="380"/>
      <c r="N108" s="380"/>
      <c r="O108" s="380"/>
      <c r="P108" s="380"/>
      <c r="Q108" s="380"/>
      <c r="R108" s="380"/>
      <c r="S108" s="380"/>
      <c r="T108" s="380"/>
      <c r="U108" s="381"/>
    </row>
    <row r="109" spans="3:21" x14ac:dyDescent="0.25">
      <c r="C109" s="122" t="s">
        <v>21</v>
      </c>
      <c r="D109" s="123"/>
      <c r="E109" s="123"/>
      <c r="F109" s="123"/>
      <c r="G109" s="123"/>
      <c r="H109" s="41">
        <f>+(E145+G145+I145+K145+M145+O145+Q145+S145)/(+E123+G123+I123+K123+M123+O123+Q123+S123)</f>
        <v>-0.24081928891905138</v>
      </c>
      <c r="I109" s="106"/>
      <c r="J109" s="379"/>
      <c r="K109" s="380"/>
      <c r="L109" s="380"/>
      <c r="M109" s="380"/>
      <c r="N109" s="380"/>
      <c r="O109" s="380"/>
      <c r="P109" s="380"/>
      <c r="Q109" s="380"/>
      <c r="R109" s="380"/>
      <c r="S109" s="380"/>
      <c r="T109" s="380"/>
      <c r="U109" s="381"/>
    </row>
    <row r="110" spans="3:21" x14ac:dyDescent="0.25">
      <c r="C110" s="120" t="s">
        <v>18</v>
      </c>
      <c r="D110" s="121"/>
      <c r="E110" s="121"/>
      <c r="F110" s="121"/>
      <c r="G110" s="121"/>
      <c r="H110" s="40">
        <f>+(L145+M145+N145+O145)/+(L123+M123+N123+O123)</f>
        <v>-0.1730056915710543</v>
      </c>
      <c r="I110" s="106"/>
      <c r="J110" s="376" t="s">
        <v>26</v>
      </c>
      <c r="K110" s="377"/>
      <c r="L110" s="377"/>
      <c r="M110" s="377"/>
      <c r="N110" s="377"/>
      <c r="O110" s="377"/>
      <c r="P110" s="377"/>
      <c r="Q110" s="377"/>
      <c r="R110" s="377"/>
      <c r="S110" s="377"/>
      <c r="T110" s="377"/>
      <c r="U110" s="378"/>
    </row>
    <row r="111" spans="3:21" x14ac:dyDescent="0.25">
      <c r="C111" s="120" t="s">
        <v>23</v>
      </c>
      <c r="D111" s="42"/>
      <c r="E111" s="42"/>
      <c r="F111" s="42"/>
      <c r="G111" s="42"/>
      <c r="H111" s="40">
        <f>+(P145+Q145+R145+S145)/(P123+Q123+R123+S123)</f>
        <v>-0.17828140536957243</v>
      </c>
      <c r="I111" s="106"/>
      <c r="J111" s="379"/>
      <c r="K111" s="380"/>
      <c r="L111" s="380"/>
      <c r="M111" s="380"/>
      <c r="N111" s="380"/>
      <c r="O111" s="380"/>
      <c r="P111" s="380"/>
      <c r="Q111" s="380"/>
      <c r="R111" s="380"/>
      <c r="S111" s="380"/>
      <c r="T111" s="380"/>
      <c r="U111" s="381"/>
    </row>
    <row r="112" spans="3:21" x14ac:dyDescent="0.25">
      <c r="C112" s="124" t="s">
        <v>22</v>
      </c>
      <c r="D112" s="125"/>
      <c r="E112" s="125"/>
      <c r="F112" s="125"/>
      <c r="G112" s="125"/>
      <c r="H112" s="43">
        <f>+U145/U123</f>
        <v>-0.1300626640244229</v>
      </c>
      <c r="I112" s="106"/>
      <c r="J112" s="382"/>
      <c r="K112" s="383"/>
      <c r="L112" s="383"/>
      <c r="M112" s="383"/>
      <c r="N112" s="383"/>
      <c r="O112" s="383"/>
      <c r="P112" s="383"/>
      <c r="Q112" s="383"/>
      <c r="R112" s="383"/>
      <c r="S112" s="383"/>
      <c r="T112" s="383"/>
      <c r="U112" s="384"/>
    </row>
    <row r="113" spans="3:21" ht="13.8" thickBot="1" x14ac:dyDescent="0.3"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</row>
    <row r="114" spans="3:21" ht="13.8" thickBot="1" x14ac:dyDescent="0.3">
      <c r="C114" s="44">
        <v>2019</v>
      </c>
      <c r="D114" s="362" t="s">
        <v>36</v>
      </c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363"/>
      <c r="U114" s="364"/>
    </row>
    <row r="115" spans="3:21" ht="13.8" thickBot="1" x14ac:dyDescent="0.3">
      <c r="C115" s="365" t="s">
        <v>12</v>
      </c>
      <c r="D115" s="367" t="s">
        <v>0</v>
      </c>
      <c r="E115" s="368"/>
      <c r="F115" s="368"/>
      <c r="G115" s="369"/>
      <c r="H115" s="370" t="s">
        <v>1</v>
      </c>
      <c r="I115" s="371"/>
      <c r="J115" s="371"/>
      <c r="K115" s="372"/>
      <c r="L115" s="370" t="s">
        <v>2</v>
      </c>
      <c r="M115" s="371"/>
      <c r="N115" s="371"/>
      <c r="O115" s="372"/>
      <c r="P115" s="370" t="s">
        <v>3</v>
      </c>
      <c r="Q115" s="371"/>
      <c r="R115" s="371"/>
      <c r="S115" s="372"/>
      <c r="T115" s="373" t="s">
        <v>4</v>
      </c>
      <c r="U115" s="373" t="s">
        <v>5</v>
      </c>
    </row>
    <row r="116" spans="3:21" ht="13.8" thickBot="1" x14ac:dyDescent="0.3">
      <c r="C116" s="365"/>
      <c r="D116" s="360" t="s">
        <v>6</v>
      </c>
      <c r="E116" s="361"/>
      <c r="F116" s="360" t="s">
        <v>7</v>
      </c>
      <c r="G116" s="361"/>
      <c r="H116" s="360" t="s">
        <v>6</v>
      </c>
      <c r="I116" s="361"/>
      <c r="J116" s="360" t="s">
        <v>7</v>
      </c>
      <c r="K116" s="361"/>
      <c r="L116" s="360" t="s">
        <v>6</v>
      </c>
      <c r="M116" s="361"/>
      <c r="N116" s="360" t="s">
        <v>7</v>
      </c>
      <c r="O116" s="361"/>
      <c r="P116" s="360" t="s">
        <v>6</v>
      </c>
      <c r="Q116" s="361"/>
      <c r="R116" s="360" t="s">
        <v>7</v>
      </c>
      <c r="S116" s="361"/>
      <c r="T116" s="374"/>
      <c r="U116" s="374"/>
    </row>
    <row r="117" spans="3:21" ht="13.8" thickBot="1" x14ac:dyDescent="0.3">
      <c r="C117" s="366"/>
      <c r="D117" s="45" t="s">
        <v>8</v>
      </c>
      <c r="E117" s="45" t="s">
        <v>9</v>
      </c>
      <c r="F117" s="45" t="s">
        <v>8</v>
      </c>
      <c r="G117" s="46" t="s">
        <v>9</v>
      </c>
      <c r="H117" s="45" t="s">
        <v>8</v>
      </c>
      <c r="I117" s="45" t="s">
        <v>9</v>
      </c>
      <c r="J117" s="45" t="s">
        <v>8</v>
      </c>
      <c r="K117" s="45" t="s">
        <v>9</v>
      </c>
      <c r="L117" s="45" t="s">
        <v>8</v>
      </c>
      <c r="M117" s="45" t="s">
        <v>9</v>
      </c>
      <c r="N117" s="45" t="s">
        <v>8</v>
      </c>
      <c r="O117" s="45" t="s">
        <v>9</v>
      </c>
      <c r="P117" s="45" t="s">
        <v>8</v>
      </c>
      <c r="Q117" s="45" t="s">
        <v>9</v>
      </c>
      <c r="R117" s="45" t="s">
        <v>8</v>
      </c>
      <c r="S117" s="45" t="s">
        <v>9</v>
      </c>
      <c r="T117" s="375"/>
      <c r="U117" s="375"/>
    </row>
    <row r="118" spans="3:21" x14ac:dyDescent="0.25">
      <c r="C118" s="47" t="s">
        <v>13</v>
      </c>
      <c r="D118" s="103">
        <v>6317</v>
      </c>
      <c r="E118" s="103">
        <v>8639</v>
      </c>
      <c r="F118" s="103">
        <v>17315</v>
      </c>
      <c r="G118" s="103">
        <v>4954</v>
      </c>
      <c r="H118" s="103">
        <v>14663</v>
      </c>
      <c r="I118" s="103">
        <v>2015</v>
      </c>
      <c r="J118" s="103">
        <v>8585</v>
      </c>
      <c r="K118" s="103">
        <v>24549</v>
      </c>
      <c r="L118" s="103">
        <v>13461</v>
      </c>
      <c r="M118" s="103">
        <v>0</v>
      </c>
      <c r="N118" s="103">
        <v>17190</v>
      </c>
      <c r="O118" s="103">
        <v>0</v>
      </c>
      <c r="P118" s="103">
        <v>0</v>
      </c>
      <c r="Q118" s="103">
        <v>0</v>
      </c>
      <c r="R118" s="103">
        <v>0</v>
      </c>
      <c r="S118" s="103">
        <v>0</v>
      </c>
      <c r="T118" s="103">
        <f>SUM(D118:S118)</f>
        <v>117688</v>
      </c>
      <c r="U118" s="103">
        <f>D118+E118+H118+I118+L118+M118+P118+Q118+(2*(F118+G118+J118+K118+N118+O118+R118+S118))</f>
        <v>190281</v>
      </c>
    </row>
    <row r="119" spans="3:21" x14ac:dyDescent="0.25">
      <c r="C119" s="48" t="s">
        <v>14</v>
      </c>
      <c r="D119" s="104">
        <v>49760</v>
      </c>
      <c r="E119" s="104">
        <v>837</v>
      </c>
      <c r="F119" s="104">
        <v>106616</v>
      </c>
      <c r="G119" s="104">
        <v>16559</v>
      </c>
      <c r="H119" s="104">
        <v>27786</v>
      </c>
      <c r="I119" s="104">
        <v>12335</v>
      </c>
      <c r="J119" s="104">
        <v>60867</v>
      </c>
      <c r="K119" s="104">
        <v>48376</v>
      </c>
      <c r="L119" s="104">
        <v>2870</v>
      </c>
      <c r="M119" s="104">
        <v>402</v>
      </c>
      <c r="N119" s="104">
        <v>4398</v>
      </c>
      <c r="O119" s="104">
        <v>1753</v>
      </c>
      <c r="P119" s="104">
        <v>702</v>
      </c>
      <c r="Q119" s="104">
        <v>6862</v>
      </c>
      <c r="R119" s="104">
        <v>2105</v>
      </c>
      <c r="S119" s="104">
        <v>9446</v>
      </c>
      <c r="T119" s="104">
        <f t="shared" ref="T119:T122" si="27">SUM(D119:S119)</f>
        <v>351674</v>
      </c>
      <c r="U119" s="104">
        <f t="shared" ref="U119:U123" si="28">D119+E119+H119+I119+L119+M119+P119+Q119+(2*(F119+G119+J119+K119+N119+O119+R119+S119))</f>
        <v>601794</v>
      </c>
    </row>
    <row r="120" spans="3:21" x14ac:dyDescent="0.25">
      <c r="C120" s="48" t="s">
        <v>15</v>
      </c>
      <c r="D120" s="104">
        <v>5209</v>
      </c>
      <c r="E120" s="104">
        <v>9190</v>
      </c>
      <c r="F120" s="104">
        <v>8121</v>
      </c>
      <c r="G120" s="104">
        <v>46284</v>
      </c>
      <c r="H120" s="104">
        <v>14374</v>
      </c>
      <c r="I120" s="104">
        <v>1339</v>
      </c>
      <c r="J120" s="104">
        <v>71030</v>
      </c>
      <c r="K120" s="104">
        <v>2413</v>
      </c>
      <c r="L120" s="104">
        <v>30</v>
      </c>
      <c r="M120" s="104">
        <v>1210</v>
      </c>
      <c r="N120" s="104">
        <v>438</v>
      </c>
      <c r="O120" s="104">
        <v>13593</v>
      </c>
      <c r="P120" s="104">
        <v>148</v>
      </c>
      <c r="Q120" s="104">
        <v>397</v>
      </c>
      <c r="R120" s="104">
        <v>162</v>
      </c>
      <c r="S120" s="104">
        <v>675</v>
      </c>
      <c r="T120" s="104">
        <f t="shared" si="27"/>
        <v>174613</v>
      </c>
      <c r="U120" s="104">
        <f t="shared" si="28"/>
        <v>317329</v>
      </c>
    </row>
    <row r="121" spans="3:21" x14ac:dyDescent="0.25">
      <c r="C121" s="48" t="s">
        <v>16</v>
      </c>
      <c r="D121" s="104">
        <v>0</v>
      </c>
      <c r="E121" s="104">
        <v>0</v>
      </c>
      <c r="F121" s="104">
        <v>0</v>
      </c>
      <c r="G121" s="104">
        <v>0</v>
      </c>
      <c r="H121" s="104">
        <v>0</v>
      </c>
      <c r="I121" s="104">
        <v>0</v>
      </c>
      <c r="J121" s="104">
        <v>0</v>
      </c>
      <c r="K121" s="104">
        <v>0</v>
      </c>
      <c r="L121" s="104">
        <v>0</v>
      </c>
      <c r="M121" s="104">
        <v>0</v>
      </c>
      <c r="N121" s="104">
        <v>0</v>
      </c>
      <c r="O121" s="104">
        <v>0</v>
      </c>
      <c r="P121" s="104">
        <v>434</v>
      </c>
      <c r="Q121" s="104">
        <v>75</v>
      </c>
      <c r="R121" s="104">
        <v>0</v>
      </c>
      <c r="S121" s="104">
        <v>0</v>
      </c>
      <c r="T121" s="104">
        <f t="shared" si="27"/>
        <v>509</v>
      </c>
      <c r="U121" s="104">
        <f t="shared" si="28"/>
        <v>509</v>
      </c>
    </row>
    <row r="122" spans="3:21" ht="13.8" thickBot="1" x14ac:dyDescent="0.3">
      <c r="C122" s="48" t="s">
        <v>17</v>
      </c>
      <c r="D122" s="104">
        <v>376</v>
      </c>
      <c r="E122" s="104">
        <v>0</v>
      </c>
      <c r="F122" s="104">
        <v>1044</v>
      </c>
      <c r="G122" s="104">
        <v>4</v>
      </c>
      <c r="H122" s="104">
        <v>44</v>
      </c>
      <c r="I122" s="104">
        <v>0</v>
      </c>
      <c r="J122" s="104">
        <v>963</v>
      </c>
      <c r="K122" s="104">
        <v>0</v>
      </c>
      <c r="L122" s="104">
        <v>0</v>
      </c>
      <c r="M122" s="104">
        <v>0</v>
      </c>
      <c r="N122" s="104">
        <v>0</v>
      </c>
      <c r="O122" s="104">
        <v>0</v>
      </c>
      <c r="P122" s="104">
        <v>328</v>
      </c>
      <c r="Q122" s="104">
        <v>27</v>
      </c>
      <c r="R122" s="104">
        <v>2525</v>
      </c>
      <c r="S122" s="104">
        <v>250</v>
      </c>
      <c r="T122" s="104">
        <f t="shared" si="27"/>
        <v>5561</v>
      </c>
      <c r="U122" s="104">
        <f t="shared" si="28"/>
        <v>10347</v>
      </c>
    </row>
    <row r="123" spans="3:21" ht="13.8" thickBot="1" x14ac:dyDescent="0.3">
      <c r="C123" s="49" t="s">
        <v>10</v>
      </c>
      <c r="D123" s="50">
        <f>SUM(D118:D122)</f>
        <v>61662</v>
      </c>
      <c r="E123" s="50">
        <f t="shared" ref="E123:S123" si="29">SUM(E118:E122)</f>
        <v>18666</v>
      </c>
      <c r="F123" s="50">
        <f t="shared" si="29"/>
        <v>133096</v>
      </c>
      <c r="G123" s="50">
        <f t="shared" si="29"/>
        <v>67801</v>
      </c>
      <c r="H123" s="50">
        <f t="shared" si="29"/>
        <v>56867</v>
      </c>
      <c r="I123" s="50">
        <f t="shared" si="29"/>
        <v>15689</v>
      </c>
      <c r="J123" s="50">
        <f t="shared" si="29"/>
        <v>141445</v>
      </c>
      <c r="K123" s="50">
        <f t="shared" si="29"/>
        <v>75338</v>
      </c>
      <c r="L123" s="50">
        <f t="shared" si="29"/>
        <v>16361</v>
      </c>
      <c r="M123" s="50">
        <f t="shared" si="29"/>
        <v>1612</v>
      </c>
      <c r="N123" s="50">
        <f t="shared" si="29"/>
        <v>22026</v>
      </c>
      <c r="O123" s="50">
        <f t="shared" si="29"/>
        <v>15346</v>
      </c>
      <c r="P123" s="50">
        <f t="shared" si="29"/>
        <v>1612</v>
      </c>
      <c r="Q123" s="50">
        <f t="shared" si="29"/>
        <v>7361</v>
      </c>
      <c r="R123" s="50">
        <f t="shared" si="29"/>
        <v>4792</v>
      </c>
      <c r="S123" s="50">
        <f t="shared" si="29"/>
        <v>10371</v>
      </c>
      <c r="T123" s="50">
        <f>SUM(D123:S123)</f>
        <v>650045</v>
      </c>
      <c r="U123" s="50">
        <f t="shared" si="28"/>
        <v>1120260</v>
      </c>
    </row>
    <row r="124" spans="3:21" ht="13.8" thickBot="1" x14ac:dyDescent="0.3"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</row>
    <row r="125" spans="3:21" ht="13.8" thickBot="1" x14ac:dyDescent="0.3">
      <c r="C125" s="44">
        <v>2020</v>
      </c>
      <c r="D125" s="362" t="s">
        <v>37</v>
      </c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  <c r="S125" s="363"/>
      <c r="T125" s="363"/>
      <c r="U125" s="364"/>
    </row>
    <row r="126" spans="3:21" ht="13.8" thickBot="1" x14ac:dyDescent="0.3">
      <c r="C126" s="365" t="s">
        <v>12</v>
      </c>
      <c r="D126" s="367" t="s">
        <v>0</v>
      </c>
      <c r="E126" s="368"/>
      <c r="F126" s="368"/>
      <c r="G126" s="369"/>
      <c r="H126" s="370" t="s">
        <v>1</v>
      </c>
      <c r="I126" s="371"/>
      <c r="J126" s="371"/>
      <c r="K126" s="372"/>
      <c r="L126" s="370" t="s">
        <v>2</v>
      </c>
      <c r="M126" s="371"/>
      <c r="N126" s="371"/>
      <c r="O126" s="372"/>
      <c r="P126" s="370" t="s">
        <v>3</v>
      </c>
      <c r="Q126" s="371"/>
      <c r="R126" s="371"/>
      <c r="S126" s="372"/>
      <c r="T126" s="373" t="s">
        <v>4</v>
      </c>
      <c r="U126" s="373" t="s">
        <v>5</v>
      </c>
    </row>
    <row r="127" spans="3:21" ht="13.8" thickBot="1" x14ac:dyDescent="0.3">
      <c r="C127" s="365"/>
      <c r="D127" s="360" t="s">
        <v>6</v>
      </c>
      <c r="E127" s="361"/>
      <c r="F127" s="360" t="s">
        <v>7</v>
      </c>
      <c r="G127" s="361"/>
      <c r="H127" s="360" t="s">
        <v>6</v>
      </c>
      <c r="I127" s="361"/>
      <c r="J127" s="360" t="s">
        <v>7</v>
      </c>
      <c r="K127" s="361"/>
      <c r="L127" s="360" t="s">
        <v>6</v>
      </c>
      <c r="M127" s="361"/>
      <c r="N127" s="360" t="s">
        <v>7</v>
      </c>
      <c r="O127" s="361"/>
      <c r="P127" s="360" t="s">
        <v>6</v>
      </c>
      <c r="Q127" s="361"/>
      <c r="R127" s="360" t="s">
        <v>7</v>
      </c>
      <c r="S127" s="361"/>
      <c r="T127" s="374"/>
      <c r="U127" s="374"/>
    </row>
    <row r="128" spans="3:21" ht="13.8" thickBot="1" x14ac:dyDescent="0.3">
      <c r="C128" s="366"/>
      <c r="D128" s="45" t="s">
        <v>8</v>
      </c>
      <c r="E128" s="45" t="s">
        <v>9</v>
      </c>
      <c r="F128" s="45" t="s">
        <v>8</v>
      </c>
      <c r="G128" s="46" t="s">
        <v>9</v>
      </c>
      <c r="H128" s="45" t="s">
        <v>8</v>
      </c>
      <c r="I128" s="45" t="s">
        <v>9</v>
      </c>
      <c r="J128" s="45" t="s">
        <v>8</v>
      </c>
      <c r="K128" s="45" t="s">
        <v>9</v>
      </c>
      <c r="L128" s="45" t="s">
        <v>8</v>
      </c>
      <c r="M128" s="45" t="s">
        <v>9</v>
      </c>
      <c r="N128" s="45" t="s">
        <v>8</v>
      </c>
      <c r="O128" s="45" t="s">
        <v>9</v>
      </c>
      <c r="P128" s="45" t="s">
        <v>8</v>
      </c>
      <c r="Q128" s="45" t="s">
        <v>9</v>
      </c>
      <c r="R128" s="45" t="s">
        <v>8</v>
      </c>
      <c r="S128" s="45" t="s">
        <v>9</v>
      </c>
      <c r="T128" s="375"/>
      <c r="U128" s="375"/>
    </row>
    <row r="129" spans="3:21" x14ac:dyDescent="0.25">
      <c r="C129" s="47" t="s">
        <v>13</v>
      </c>
      <c r="D129" s="103">
        <v>4728</v>
      </c>
      <c r="E129" s="103">
        <v>7238</v>
      </c>
      <c r="F129" s="103">
        <v>13929</v>
      </c>
      <c r="G129" s="103">
        <v>4154</v>
      </c>
      <c r="H129" s="103">
        <v>13036</v>
      </c>
      <c r="I129" s="103">
        <v>1356</v>
      </c>
      <c r="J129" s="103">
        <v>9316</v>
      </c>
      <c r="K129" s="103">
        <v>12766</v>
      </c>
      <c r="L129" s="103">
        <v>9269</v>
      </c>
      <c r="M129" s="103">
        <v>0</v>
      </c>
      <c r="N129" s="103">
        <v>11874</v>
      </c>
      <c r="O129" s="103">
        <v>0</v>
      </c>
      <c r="P129" s="103">
        <v>0</v>
      </c>
      <c r="Q129" s="103">
        <v>0</v>
      </c>
      <c r="R129" s="103">
        <v>0</v>
      </c>
      <c r="S129" s="103">
        <v>0</v>
      </c>
      <c r="T129" s="103">
        <f>SUM(D129:S129)</f>
        <v>87666</v>
      </c>
      <c r="U129" s="103">
        <f>D129+E129+H129+I129+L129+M129+P129+Q129+(2*(F129+G129+J129+K129+N129+O129+R129+S129))</f>
        <v>139705</v>
      </c>
    </row>
    <row r="130" spans="3:21" x14ac:dyDescent="0.25">
      <c r="C130" s="48" t="s">
        <v>14</v>
      </c>
      <c r="D130" s="104">
        <v>41556</v>
      </c>
      <c r="E130" s="104">
        <v>513</v>
      </c>
      <c r="F130" s="104">
        <v>90691</v>
      </c>
      <c r="G130" s="104">
        <v>18017</v>
      </c>
      <c r="H130" s="104">
        <v>27282</v>
      </c>
      <c r="I130" s="104">
        <v>7466</v>
      </c>
      <c r="J130" s="104">
        <v>64021</v>
      </c>
      <c r="K130" s="104">
        <v>26591</v>
      </c>
      <c r="L130" s="104">
        <v>2917</v>
      </c>
      <c r="M130" s="104">
        <v>144</v>
      </c>
      <c r="N130" s="104">
        <v>4721</v>
      </c>
      <c r="O130" s="104">
        <v>318</v>
      </c>
      <c r="P130" s="104">
        <v>1348</v>
      </c>
      <c r="Q130" s="104">
        <v>3764</v>
      </c>
      <c r="R130" s="104">
        <v>2844</v>
      </c>
      <c r="S130" s="104">
        <v>8786</v>
      </c>
      <c r="T130" s="104">
        <f t="shared" ref="T130:T133" si="30">SUM(D130:S130)</f>
        <v>300979</v>
      </c>
      <c r="U130" s="104">
        <f t="shared" ref="U130:U133" si="31">D130+E130+H130+I130+L130+M130+P130+Q130+(2*(F130+G130+J130+K130+N130+O130+R130+S130))</f>
        <v>516968</v>
      </c>
    </row>
    <row r="131" spans="3:21" x14ac:dyDescent="0.25">
      <c r="C131" s="48" t="s">
        <v>15</v>
      </c>
      <c r="D131" s="104">
        <v>4828</v>
      </c>
      <c r="E131" s="104">
        <v>4770</v>
      </c>
      <c r="F131" s="104">
        <v>7617</v>
      </c>
      <c r="G131" s="104">
        <v>44298</v>
      </c>
      <c r="H131" s="104">
        <v>11202</v>
      </c>
      <c r="I131" s="104">
        <v>1258</v>
      </c>
      <c r="J131" s="104">
        <v>73676</v>
      </c>
      <c r="K131" s="104">
        <v>2498</v>
      </c>
      <c r="L131" s="104">
        <v>53</v>
      </c>
      <c r="M131" s="104">
        <v>832</v>
      </c>
      <c r="N131" s="104">
        <v>424</v>
      </c>
      <c r="O131" s="104">
        <v>15218</v>
      </c>
      <c r="P131" s="104">
        <v>119</v>
      </c>
      <c r="Q131" s="104">
        <v>188</v>
      </c>
      <c r="R131" s="104">
        <v>174</v>
      </c>
      <c r="S131" s="104">
        <v>582</v>
      </c>
      <c r="T131" s="104">
        <f t="shared" si="30"/>
        <v>167737</v>
      </c>
      <c r="U131" s="104">
        <f t="shared" si="31"/>
        <v>312224</v>
      </c>
    </row>
    <row r="132" spans="3:21" x14ac:dyDescent="0.25">
      <c r="C132" s="48" t="s">
        <v>16</v>
      </c>
      <c r="D132" s="104">
        <v>0</v>
      </c>
      <c r="E132" s="104">
        <v>0</v>
      </c>
      <c r="F132" s="104">
        <v>0</v>
      </c>
      <c r="G132" s="104">
        <v>0</v>
      </c>
      <c r="H132" s="104">
        <v>0</v>
      </c>
      <c r="I132" s="104">
        <v>0</v>
      </c>
      <c r="J132" s="104">
        <v>0</v>
      </c>
      <c r="K132" s="104">
        <v>0</v>
      </c>
      <c r="L132" s="104">
        <v>0</v>
      </c>
      <c r="M132" s="104">
        <v>0</v>
      </c>
      <c r="N132" s="104">
        <v>0</v>
      </c>
      <c r="O132" s="104">
        <v>0</v>
      </c>
      <c r="P132" s="104">
        <v>28</v>
      </c>
      <c r="Q132" s="104">
        <v>27</v>
      </c>
      <c r="R132" s="104">
        <v>253</v>
      </c>
      <c r="S132" s="104">
        <v>162</v>
      </c>
      <c r="T132" s="104">
        <f t="shared" si="30"/>
        <v>470</v>
      </c>
      <c r="U132" s="104">
        <f t="shared" si="31"/>
        <v>885</v>
      </c>
    </row>
    <row r="133" spans="3:21" ht="13.8" thickBot="1" x14ac:dyDescent="0.3">
      <c r="C133" s="48" t="s">
        <v>17</v>
      </c>
      <c r="D133" s="105">
        <v>231</v>
      </c>
      <c r="E133" s="105">
        <v>6</v>
      </c>
      <c r="F133" s="105">
        <v>331</v>
      </c>
      <c r="G133" s="105">
        <v>0</v>
      </c>
      <c r="H133" s="105">
        <v>118</v>
      </c>
      <c r="I133" s="105">
        <v>0</v>
      </c>
      <c r="J133" s="105">
        <v>497</v>
      </c>
      <c r="K133" s="105">
        <v>0</v>
      </c>
      <c r="L133" s="105">
        <v>0</v>
      </c>
      <c r="M133" s="105">
        <v>0</v>
      </c>
      <c r="N133" s="105">
        <v>0</v>
      </c>
      <c r="O133" s="105">
        <v>0</v>
      </c>
      <c r="P133" s="105">
        <v>301</v>
      </c>
      <c r="Q133" s="105">
        <v>52</v>
      </c>
      <c r="R133" s="105">
        <v>1123</v>
      </c>
      <c r="S133" s="105">
        <v>82</v>
      </c>
      <c r="T133" s="104">
        <f t="shared" si="30"/>
        <v>2741</v>
      </c>
      <c r="U133" s="104">
        <f t="shared" si="31"/>
        <v>4774</v>
      </c>
    </row>
    <row r="134" spans="3:21" ht="13.8" thickBot="1" x14ac:dyDescent="0.3">
      <c r="C134" s="49" t="s">
        <v>10</v>
      </c>
      <c r="D134" s="50">
        <f>SUM(D129:D133)</f>
        <v>51343</v>
      </c>
      <c r="E134" s="50">
        <f t="shared" ref="E134:S134" si="32">SUM(E129:E133)</f>
        <v>12527</v>
      </c>
      <c r="F134" s="50">
        <f t="shared" si="32"/>
        <v>112568</v>
      </c>
      <c r="G134" s="50">
        <f t="shared" si="32"/>
        <v>66469</v>
      </c>
      <c r="H134" s="50">
        <f t="shared" si="32"/>
        <v>51638</v>
      </c>
      <c r="I134" s="50">
        <f t="shared" si="32"/>
        <v>10080</v>
      </c>
      <c r="J134" s="50">
        <f t="shared" si="32"/>
        <v>147510</v>
      </c>
      <c r="K134" s="50">
        <f t="shared" si="32"/>
        <v>41855</v>
      </c>
      <c r="L134" s="50">
        <f t="shared" si="32"/>
        <v>12239</v>
      </c>
      <c r="M134" s="50">
        <f t="shared" si="32"/>
        <v>976</v>
      </c>
      <c r="N134" s="50">
        <f t="shared" si="32"/>
        <v>17019</v>
      </c>
      <c r="O134" s="50">
        <f t="shared" si="32"/>
        <v>15536</v>
      </c>
      <c r="P134" s="50">
        <f t="shared" si="32"/>
        <v>1796</v>
      </c>
      <c r="Q134" s="50">
        <f t="shared" si="32"/>
        <v>4031</v>
      </c>
      <c r="R134" s="50">
        <f t="shared" si="32"/>
        <v>4394</v>
      </c>
      <c r="S134" s="50">
        <f t="shared" si="32"/>
        <v>9612</v>
      </c>
      <c r="T134" s="50">
        <f>SUM(D134:S134)</f>
        <v>559593</v>
      </c>
      <c r="U134" s="50">
        <f t="shared" ref="U134" si="33">D134+E134+H134+I134+L134+M134+P134+Q134+(2*(F134+G134+J134+K134+N134+O134+R134+S134))</f>
        <v>974556</v>
      </c>
    </row>
    <row r="135" spans="3:21" ht="13.8" thickBot="1" x14ac:dyDescent="0.3"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</row>
    <row r="136" spans="3:21" ht="15.75" customHeight="1" thickBot="1" x14ac:dyDescent="0.3">
      <c r="C136" s="362" t="s">
        <v>38</v>
      </c>
      <c r="D136" s="363"/>
      <c r="E136" s="363"/>
      <c r="F136" s="363"/>
      <c r="G136" s="363"/>
      <c r="H136" s="363"/>
      <c r="I136" s="363"/>
      <c r="J136" s="363"/>
      <c r="K136" s="363"/>
      <c r="L136" s="363"/>
      <c r="M136" s="363"/>
      <c r="N136" s="363"/>
      <c r="O136" s="363"/>
      <c r="P136" s="363"/>
      <c r="Q136" s="363"/>
      <c r="R136" s="363"/>
      <c r="S136" s="363"/>
      <c r="T136" s="363"/>
      <c r="U136" s="364"/>
    </row>
    <row r="137" spans="3:21" ht="13.8" thickBot="1" x14ac:dyDescent="0.3">
      <c r="C137" s="365" t="s">
        <v>12</v>
      </c>
      <c r="D137" s="367" t="s">
        <v>0</v>
      </c>
      <c r="E137" s="368"/>
      <c r="F137" s="368"/>
      <c r="G137" s="369"/>
      <c r="H137" s="370" t="s">
        <v>1</v>
      </c>
      <c r="I137" s="371"/>
      <c r="J137" s="371"/>
      <c r="K137" s="372"/>
      <c r="L137" s="370" t="s">
        <v>2</v>
      </c>
      <c r="M137" s="371"/>
      <c r="N137" s="371"/>
      <c r="O137" s="372"/>
      <c r="P137" s="370" t="s">
        <v>3</v>
      </c>
      <c r="Q137" s="371"/>
      <c r="R137" s="371"/>
      <c r="S137" s="372"/>
      <c r="T137" s="373" t="s">
        <v>4</v>
      </c>
      <c r="U137" s="373" t="s">
        <v>5</v>
      </c>
    </row>
    <row r="138" spans="3:21" ht="13.8" thickBot="1" x14ac:dyDescent="0.3">
      <c r="C138" s="365"/>
      <c r="D138" s="360" t="s">
        <v>6</v>
      </c>
      <c r="E138" s="361"/>
      <c r="F138" s="360" t="s">
        <v>7</v>
      </c>
      <c r="G138" s="361"/>
      <c r="H138" s="360" t="s">
        <v>6</v>
      </c>
      <c r="I138" s="361"/>
      <c r="J138" s="360" t="s">
        <v>7</v>
      </c>
      <c r="K138" s="361"/>
      <c r="L138" s="360" t="s">
        <v>6</v>
      </c>
      <c r="M138" s="361"/>
      <c r="N138" s="360" t="s">
        <v>7</v>
      </c>
      <c r="O138" s="361"/>
      <c r="P138" s="360" t="s">
        <v>6</v>
      </c>
      <c r="Q138" s="361"/>
      <c r="R138" s="360" t="s">
        <v>7</v>
      </c>
      <c r="S138" s="361"/>
      <c r="T138" s="374"/>
      <c r="U138" s="374"/>
    </row>
    <row r="139" spans="3:21" ht="13.8" thickBot="1" x14ac:dyDescent="0.3">
      <c r="C139" s="366"/>
      <c r="D139" s="45" t="s">
        <v>8</v>
      </c>
      <c r="E139" s="45" t="s">
        <v>9</v>
      </c>
      <c r="F139" s="45" t="s">
        <v>8</v>
      </c>
      <c r="G139" s="46" t="s">
        <v>9</v>
      </c>
      <c r="H139" s="45" t="s">
        <v>8</v>
      </c>
      <c r="I139" s="45" t="s">
        <v>9</v>
      </c>
      <c r="J139" s="45" t="s">
        <v>8</v>
      </c>
      <c r="K139" s="45" t="s">
        <v>9</v>
      </c>
      <c r="L139" s="45" t="s">
        <v>8</v>
      </c>
      <c r="M139" s="45" t="s">
        <v>9</v>
      </c>
      <c r="N139" s="45" t="s">
        <v>8</v>
      </c>
      <c r="O139" s="45" t="s">
        <v>9</v>
      </c>
      <c r="P139" s="45" t="s">
        <v>8</v>
      </c>
      <c r="Q139" s="45" t="s">
        <v>9</v>
      </c>
      <c r="R139" s="45" t="s">
        <v>8</v>
      </c>
      <c r="S139" s="45" t="s">
        <v>9</v>
      </c>
      <c r="T139" s="375"/>
      <c r="U139" s="375"/>
    </row>
    <row r="140" spans="3:21" x14ac:dyDescent="0.25">
      <c r="C140" s="47" t="s">
        <v>13</v>
      </c>
      <c r="D140" s="103">
        <f>D129-D118</f>
        <v>-1589</v>
      </c>
      <c r="E140" s="103">
        <f t="shared" ref="E140:S140" si="34">E129-E118</f>
        <v>-1401</v>
      </c>
      <c r="F140" s="103">
        <f t="shared" si="34"/>
        <v>-3386</v>
      </c>
      <c r="G140" s="103">
        <f t="shared" si="34"/>
        <v>-800</v>
      </c>
      <c r="H140" s="103">
        <f t="shared" si="34"/>
        <v>-1627</v>
      </c>
      <c r="I140" s="103">
        <f t="shared" si="34"/>
        <v>-659</v>
      </c>
      <c r="J140" s="103">
        <f t="shared" si="34"/>
        <v>731</v>
      </c>
      <c r="K140" s="103">
        <f t="shared" si="34"/>
        <v>-11783</v>
      </c>
      <c r="L140" s="103">
        <f t="shared" si="34"/>
        <v>-4192</v>
      </c>
      <c r="M140" s="103">
        <f t="shared" si="34"/>
        <v>0</v>
      </c>
      <c r="N140" s="103">
        <f t="shared" si="34"/>
        <v>-5316</v>
      </c>
      <c r="O140" s="103">
        <f t="shared" si="34"/>
        <v>0</v>
      </c>
      <c r="P140" s="103">
        <f t="shared" si="34"/>
        <v>0</v>
      </c>
      <c r="Q140" s="103">
        <f t="shared" si="34"/>
        <v>0</v>
      </c>
      <c r="R140" s="103">
        <f t="shared" si="34"/>
        <v>0</v>
      </c>
      <c r="S140" s="103">
        <f t="shared" si="34"/>
        <v>0</v>
      </c>
      <c r="T140" s="103">
        <f>SUM(D140:S140)</f>
        <v>-30022</v>
      </c>
      <c r="U140" s="103">
        <f>D140+E140+H140+I140+L140+M140+P140+Q140+(2*(F140+G140+J140+K140+N140+O140+R140+S140))</f>
        <v>-50576</v>
      </c>
    </row>
    <row r="141" spans="3:21" x14ac:dyDescent="0.25">
      <c r="C141" s="48" t="s">
        <v>14</v>
      </c>
      <c r="D141" s="104">
        <f t="shared" ref="D141:S145" si="35">D130-D119</f>
        <v>-8204</v>
      </c>
      <c r="E141" s="104">
        <f t="shared" si="35"/>
        <v>-324</v>
      </c>
      <c r="F141" s="104">
        <f t="shared" si="35"/>
        <v>-15925</v>
      </c>
      <c r="G141" s="104">
        <f t="shared" si="35"/>
        <v>1458</v>
      </c>
      <c r="H141" s="104">
        <f t="shared" si="35"/>
        <v>-504</v>
      </c>
      <c r="I141" s="104">
        <f t="shared" si="35"/>
        <v>-4869</v>
      </c>
      <c r="J141" s="104">
        <f t="shared" si="35"/>
        <v>3154</v>
      </c>
      <c r="K141" s="104">
        <f t="shared" si="35"/>
        <v>-21785</v>
      </c>
      <c r="L141" s="104">
        <f t="shared" si="35"/>
        <v>47</v>
      </c>
      <c r="M141" s="104">
        <f t="shared" si="35"/>
        <v>-258</v>
      </c>
      <c r="N141" s="104">
        <f t="shared" si="35"/>
        <v>323</v>
      </c>
      <c r="O141" s="104">
        <f t="shared" si="35"/>
        <v>-1435</v>
      </c>
      <c r="P141" s="104">
        <f t="shared" si="35"/>
        <v>646</v>
      </c>
      <c r="Q141" s="104">
        <f t="shared" si="35"/>
        <v>-3098</v>
      </c>
      <c r="R141" s="104">
        <f t="shared" si="35"/>
        <v>739</v>
      </c>
      <c r="S141" s="104">
        <f t="shared" si="35"/>
        <v>-660</v>
      </c>
      <c r="T141" s="104">
        <f t="shared" ref="T141:T144" si="36">SUM(D141:S141)</f>
        <v>-50695</v>
      </c>
      <c r="U141" s="104">
        <f t="shared" ref="U141:U144" si="37">D141+E141+H141+I141+L141+M141+P141+Q141+(2*(F141+G141+J141+K141+N141+O141+R141+S141))</f>
        <v>-84826</v>
      </c>
    </row>
    <row r="142" spans="3:21" x14ac:dyDescent="0.25">
      <c r="C142" s="48" t="s">
        <v>15</v>
      </c>
      <c r="D142" s="104">
        <f t="shared" si="35"/>
        <v>-381</v>
      </c>
      <c r="E142" s="104">
        <f t="shared" si="35"/>
        <v>-4420</v>
      </c>
      <c r="F142" s="104">
        <f t="shared" si="35"/>
        <v>-504</v>
      </c>
      <c r="G142" s="104">
        <f t="shared" si="35"/>
        <v>-1986</v>
      </c>
      <c r="H142" s="104">
        <f t="shared" si="35"/>
        <v>-3172</v>
      </c>
      <c r="I142" s="104">
        <f t="shared" si="35"/>
        <v>-81</v>
      </c>
      <c r="J142" s="104">
        <f t="shared" si="35"/>
        <v>2646</v>
      </c>
      <c r="K142" s="104">
        <f t="shared" si="35"/>
        <v>85</v>
      </c>
      <c r="L142" s="104">
        <f t="shared" si="35"/>
        <v>23</v>
      </c>
      <c r="M142" s="104">
        <f t="shared" si="35"/>
        <v>-378</v>
      </c>
      <c r="N142" s="104">
        <f t="shared" si="35"/>
        <v>-14</v>
      </c>
      <c r="O142" s="104">
        <f t="shared" si="35"/>
        <v>1625</v>
      </c>
      <c r="P142" s="104">
        <f t="shared" si="35"/>
        <v>-29</v>
      </c>
      <c r="Q142" s="104">
        <f t="shared" si="35"/>
        <v>-209</v>
      </c>
      <c r="R142" s="104">
        <f t="shared" si="35"/>
        <v>12</v>
      </c>
      <c r="S142" s="104">
        <f t="shared" si="35"/>
        <v>-93</v>
      </c>
      <c r="T142" s="104">
        <f t="shared" si="36"/>
        <v>-6876</v>
      </c>
      <c r="U142" s="104">
        <f t="shared" si="37"/>
        <v>-5105</v>
      </c>
    </row>
    <row r="143" spans="3:21" x14ac:dyDescent="0.25">
      <c r="C143" s="48" t="s">
        <v>16</v>
      </c>
      <c r="D143" s="104">
        <f t="shared" si="35"/>
        <v>0</v>
      </c>
      <c r="E143" s="104">
        <f t="shared" si="35"/>
        <v>0</v>
      </c>
      <c r="F143" s="104">
        <f t="shared" si="35"/>
        <v>0</v>
      </c>
      <c r="G143" s="104">
        <f t="shared" si="35"/>
        <v>0</v>
      </c>
      <c r="H143" s="104">
        <f t="shared" si="35"/>
        <v>0</v>
      </c>
      <c r="I143" s="104">
        <f t="shared" si="35"/>
        <v>0</v>
      </c>
      <c r="J143" s="104">
        <f t="shared" si="35"/>
        <v>0</v>
      </c>
      <c r="K143" s="104">
        <f t="shared" si="35"/>
        <v>0</v>
      </c>
      <c r="L143" s="104">
        <f t="shared" si="35"/>
        <v>0</v>
      </c>
      <c r="M143" s="104">
        <f t="shared" si="35"/>
        <v>0</v>
      </c>
      <c r="N143" s="104">
        <f t="shared" si="35"/>
        <v>0</v>
      </c>
      <c r="O143" s="104">
        <f t="shared" si="35"/>
        <v>0</v>
      </c>
      <c r="P143" s="104">
        <f t="shared" si="35"/>
        <v>-406</v>
      </c>
      <c r="Q143" s="104">
        <f t="shared" si="35"/>
        <v>-48</v>
      </c>
      <c r="R143" s="104">
        <f t="shared" si="35"/>
        <v>253</v>
      </c>
      <c r="S143" s="104">
        <f t="shared" si="35"/>
        <v>162</v>
      </c>
      <c r="T143" s="104">
        <f t="shared" si="36"/>
        <v>-39</v>
      </c>
      <c r="U143" s="104">
        <f t="shared" si="37"/>
        <v>376</v>
      </c>
    </row>
    <row r="144" spans="3:21" ht="13.8" thickBot="1" x14ac:dyDescent="0.3">
      <c r="C144" s="48" t="s">
        <v>17</v>
      </c>
      <c r="D144" s="105">
        <f t="shared" si="35"/>
        <v>-145</v>
      </c>
      <c r="E144" s="105">
        <f t="shared" si="35"/>
        <v>6</v>
      </c>
      <c r="F144" s="105">
        <f t="shared" si="35"/>
        <v>-713</v>
      </c>
      <c r="G144" s="105">
        <f t="shared" si="35"/>
        <v>-4</v>
      </c>
      <c r="H144" s="105">
        <f t="shared" si="35"/>
        <v>74</v>
      </c>
      <c r="I144" s="105">
        <f t="shared" si="35"/>
        <v>0</v>
      </c>
      <c r="J144" s="105">
        <f t="shared" si="35"/>
        <v>-466</v>
      </c>
      <c r="K144" s="105">
        <f t="shared" si="35"/>
        <v>0</v>
      </c>
      <c r="L144" s="105">
        <f t="shared" si="35"/>
        <v>0</v>
      </c>
      <c r="M144" s="105">
        <f t="shared" si="35"/>
        <v>0</v>
      </c>
      <c r="N144" s="105">
        <f t="shared" si="35"/>
        <v>0</v>
      </c>
      <c r="O144" s="105">
        <f t="shared" si="35"/>
        <v>0</v>
      </c>
      <c r="P144" s="105">
        <f t="shared" si="35"/>
        <v>-27</v>
      </c>
      <c r="Q144" s="105">
        <f t="shared" si="35"/>
        <v>25</v>
      </c>
      <c r="R144" s="105">
        <f t="shared" si="35"/>
        <v>-1402</v>
      </c>
      <c r="S144" s="105">
        <f t="shared" si="35"/>
        <v>-168</v>
      </c>
      <c r="T144" s="104">
        <f t="shared" si="36"/>
        <v>-2820</v>
      </c>
      <c r="U144" s="104">
        <f t="shared" si="37"/>
        <v>-5573</v>
      </c>
    </row>
    <row r="145" spans="3:21" ht="13.8" thickBot="1" x14ac:dyDescent="0.3">
      <c r="C145" s="49" t="s">
        <v>10</v>
      </c>
      <c r="D145" s="50">
        <f>D134-D123</f>
        <v>-10319</v>
      </c>
      <c r="E145" s="50">
        <f t="shared" si="35"/>
        <v>-6139</v>
      </c>
      <c r="F145" s="50">
        <f t="shared" si="35"/>
        <v>-20528</v>
      </c>
      <c r="G145" s="50">
        <f t="shared" si="35"/>
        <v>-1332</v>
      </c>
      <c r="H145" s="50">
        <f t="shared" si="35"/>
        <v>-5229</v>
      </c>
      <c r="I145" s="50">
        <f t="shared" si="35"/>
        <v>-5609</v>
      </c>
      <c r="J145" s="50">
        <f t="shared" si="35"/>
        <v>6065</v>
      </c>
      <c r="K145" s="50">
        <f t="shared" si="35"/>
        <v>-33483</v>
      </c>
      <c r="L145" s="50">
        <f t="shared" si="35"/>
        <v>-4122</v>
      </c>
      <c r="M145" s="50">
        <f t="shared" si="35"/>
        <v>-636</v>
      </c>
      <c r="N145" s="50">
        <f t="shared" si="35"/>
        <v>-5007</v>
      </c>
      <c r="O145" s="50">
        <f t="shared" si="35"/>
        <v>190</v>
      </c>
      <c r="P145" s="50">
        <f t="shared" si="35"/>
        <v>184</v>
      </c>
      <c r="Q145" s="50">
        <f t="shared" si="35"/>
        <v>-3330</v>
      </c>
      <c r="R145" s="50">
        <f t="shared" si="35"/>
        <v>-398</v>
      </c>
      <c r="S145" s="50">
        <f t="shared" si="35"/>
        <v>-759</v>
      </c>
      <c r="T145" s="50">
        <f t="shared" ref="T145:U145" si="38">T134-T123</f>
        <v>-90452</v>
      </c>
      <c r="U145" s="50">
        <f t="shared" si="38"/>
        <v>-145704</v>
      </c>
    </row>
    <row r="146" spans="3:21" ht="13.8" thickBot="1" x14ac:dyDescent="0.3"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</row>
    <row r="147" spans="3:21" ht="13.8" thickBot="1" x14ac:dyDescent="0.3">
      <c r="C147" s="362" t="s">
        <v>39</v>
      </c>
      <c r="D147" s="363"/>
      <c r="E147" s="363"/>
      <c r="F147" s="363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63"/>
      <c r="R147" s="363"/>
      <c r="S147" s="363"/>
      <c r="T147" s="363"/>
      <c r="U147" s="364"/>
    </row>
    <row r="148" spans="3:21" ht="13.8" thickBot="1" x14ac:dyDescent="0.3">
      <c r="C148" s="365" t="s">
        <v>12</v>
      </c>
      <c r="D148" s="367" t="s">
        <v>0</v>
      </c>
      <c r="E148" s="368"/>
      <c r="F148" s="368"/>
      <c r="G148" s="369"/>
      <c r="H148" s="370" t="s">
        <v>1</v>
      </c>
      <c r="I148" s="371"/>
      <c r="J148" s="371"/>
      <c r="K148" s="372"/>
      <c r="L148" s="370" t="s">
        <v>2</v>
      </c>
      <c r="M148" s="371"/>
      <c r="N148" s="371"/>
      <c r="O148" s="372"/>
      <c r="P148" s="370" t="s">
        <v>3</v>
      </c>
      <c r="Q148" s="371"/>
      <c r="R148" s="371"/>
      <c r="S148" s="372"/>
      <c r="T148" s="373" t="s">
        <v>4</v>
      </c>
      <c r="U148" s="373" t="s">
        <v>5</v>
      </c>
    </row>
    <row r="149" spans="3:21" ht="13.8" thickBot="1" x14ac:dyDescent="0.3">
      <c r="C149" s="365"/>
      <c r="D149" s="360" t="s">
        <v>6</v>
      </c>
      <c r="E149" s="361"/>
      <c r="F149" s="360" t="s">
        <v>7</v>
      </c>
      <c r="G149" s="361"/>
      <c r="H149" s="360" t="s">
        <v>6</v>
      </c>
      <c r="I149" s="361"/>
      <c r="J149" s="360" t="s">
        <v>7</v>
      </c>
      <c r="K149" s="361"/>
      <c r="L149" s="360" t="s">
        <v>6</v>
      </c>
      <c r="M149" s="361"/>
      <c r="N149" s="360" t="s">
        <v>7</v>
      </c>
      <c r="O149" s="361"/>
      <c r="P149" s="360" t="s">
        <v>6</v>
      </c>
      <c r="Q149" s="361"/>
      <c r="R149" s="360" t="s">
        <v>7</v>
      </c>
      <c r="S149" s="361"/>
      <c r="T149" s="374"/>
      <c r="U149" s="374"/>
    </row>
    <row r="150" spans="3:21" ht="13.8" thickBot="1" x14ac:dyDescent="0.3">
      <c r="C150" s="366"/>
      <c r="D150" s="45" t="s">
        <v>8</v>
      </c>
      <c r="E150" s="45" t="s">
        <v>9</v>
      </c>
      <c r="F150" s="45" t="s">
        <v>8</v>
      </c>
      <c r="G150" s="46" t="s">
        <v>9</v>
      </c>
      <c r="H150" s="45" t="s">
        <v>8</v>
      </c>
      <c r="I150" s="45" t="s">
        <v>9</v>
      </c>
      <c r="J150" s="45" t="s">
        <v>8</v>
      </c>
      <c r="K150" s="45" t="s">
        <v>9</v>
      </c>
      <c r="L150" s="45" t="s">
        <v>8</v>
      </c>
      <c r="M150" s="45" t="s">
        <v>9</v>
      </c>
      <c r="N150" s="45" t="s">
        <v>8</v>
      </c>
      <c r="O150" s="45" t="s">
        <v>9</v>
      </c>
      <c r="P150" s="45" t="s">
        <v>8</v>
      </c>
      <c r="Q150" s="45" t="s">
        <v>9</v>
      </c>
      <c r="R150" s="45" t="s">
        <v>8</v>
      </c>
      <c r="S150" s="45" t="s">
        <v>9</v>
      </c>
      <c r="T150" s="375"/>
      <c r="U150" s="375"/>
    </row>
    <row r="151" spans="3:21" ht="13.8" thickBot="1" x14ac:dyDescent="0.3">
      <c r="C151" s="47" t="s">
        <v>13</v>
      </c>
      <c r="D151" s="107">
        <f>+D140/D118</f>
        <v>-0.25154345417128382</v>
      </c>
      <c r="E151" s="107">
        <f t="shared" ref="E151:N151" si="39">+E140/E118</f>
        <v>-0.16217154763282787</v>
      </c>
      <c r="F151" s="107">
        <f t="shared" si="39"/>
        <v>-0.19555298873808835</v>
      </c>
      <c r="G151" s="107">
        <f t="shared" si="39"/>
        <v>-0.16148566814695195</v>
      </c>
      <c r="H151" s="107">
        <f t="shared" si="39"/>
        <v>-0.11095955807133602</v>
      </c>
      <c r="I151" s="107">
        <f t="shared" si="39"/>
        <v>-0.32704714640198512</v>
      </c>
      <c r="J151" s="107">
        <f t="shared" si="39"/>
        <v>8.5148514851485155E-2</v>
      </c>
      <c r="K151" s="107">
        <f t="shared" si="39"/>
        <v>-0.47997881787445518</v>
      </c>
      <c r="L151" s="107">
        <f t="shared" si="39"/>
        <v>-0.31141817101255481</v>
      </c>
      <c r="M151" s="107"/>
      <c r="N151" s="107">
        <f t="shared" si="39"/>
        <v>-0.30924956369982548</v>
      </c>
      <c r="O151" s="107"/>
      <c r="P151" s="107"/>
      <c r="Q151" s="107"/>
      <c r="R151" s="107"/>
      <c r="S151" s="107"/>
      <c r="T151" s="107">
        <f>+T140/T118</f>
        <v>-0.25509822581741554</v>
      </c>
      <c r="U151" s="107">
        <f>+U140/U118</f>
        <v>-0.26579637483511226</v>
      </c>
    </row>
    <row r="152" spans="3:21" ht="13.8" thickBot="1" x14ac:dyDescent="0.3">
      <c r="C152" s="48" t="s">
        <v>14</v>
      </c>
      <c r="D152" s="107">
        <f t="shared" ref="D152:U155" si="40">+D141/D119</f>
        <v>-0.16487138263665596</v>
      </c>
      <c r="E152" s="107">
        <f t="shared" si="40"/>
        <v>-0.38709677419354838</v>
      </c>
      <c r="F152" s="107">
        <f t="shared" si="40"/>
        <v>-0.14936782471674045</v>
      </c>
      <c r="G152" s="107">
        <f t="shared" si="40"/>
        <v>8.8048795217102488E-2</v>
      </c>
      <c r="H152" s="107">
        <f t="shared" si="40"/>
        <v>-1.8138630965234291E-2</v>
      </c>
      <c r="I152" s="107">
        <f t="shared" si="40"/>
        <v>-0.39473044183218486</v>
      </c>
      <c r="J152" s="107">
        <f t="shared" si="40"/>
        <v>5.1817898039988826E-2</v>
      </c>
      <c r="K152" s="107">
        <f t="shared" si="40"/>
        <v>-0.45032660823548865</v>
      </c>
      <c r="L152" s="107">
        <f t="shared" si="40"/>
        <v>1.6376306620209058E-2</v>
      </c>
      <c r="M152" s="107">
        <f t="shared" si="40"/>
        <v>-0.64179104477611937</v>
      </c>
      <c r="N152" s="107">
        <f t="shared" si="40"/>
        <v>7.3442473851750789E-2</v>
      </c>
      <c r="O152" s="107">
        <f t="shared" si="40"/>
        <v>-0.81859669138619506</v>
      </c>
      <c r="P152" s="107">
        <f t="shared" si="40"/>
        <v>0.92022792022792022</v>
      </c>
      <c r="Q152" s="107">
        <f t="shared" si="40"/>
        <v>-0.45147187408918682</v>
      </c>
      <c r="R152" s="107">
        <f t="shared" si="40"/>
        <v>0.3510688836104513</v>
      </c>
      <c r="S152" s="107">
        <f t="shared" si="40"/>
        <v>-6.9870844802032608E-2</v>
      </c>
      <c r="T152" s="108">
        <f t="shared" si="40"/>
        <v>-0.14415339206196648</v>
      </c>
      <c r="U152" s="108">
        <f t="shared" si="40"/>
        <v>-0.14095521058701149</v>
      </c>
    </row>
    <row r="153" spans="3:21" ht="13.8" thickBot="1" x14ac:dyDescent="0.3">
      <c r="C153" s="48" t="s">
        <v>15</v>
      </c>
      <c r="D153" s="107">
        <f t="shared" si="40"/>
        <v>-7.3142637742368982E-2</v>
      </c>
      <c r="E153" s="107">
        <f t="shared" si="40"/>
        <v>-0.4809575625680087</v>
      </c>
      <c r="F153" s="107">
        <f t="shared" si="40"/>
        <v>-6.2061322497229406E-2</v>
      </c>
      <c r="G153" s="107">
        <f t="shared" si="40"/>
        <v>-4.2908996629504793E-2</v>
      </c>
      <c r="H153" s="107">
        <f t="shared" si="40"/>
        <v>-0.22067622095450118</v>
      </c>
      <c r="I153" s="107">
        <f t="shared" si="40"/>
        <v>-6.0492905153099324E-2</v>
      </c>
      <c r="J153" s="107">
        <f t="shared" si="40"/>
        <v>3.7251865408982121E-2</v>
      </c>
      <c r="K153" s="107">
        <f t="shared" si="40"/>
        <v>3.5225859925404064E-2</v>
      </c>
      <c r="L153" s="107">
        <f t="shared" si="40"/>
        <v>0.76666666666666672</v>
      </c>
      <c r="M153" s="107">
        <f t="shared" si="40"/>
        <v>-0.31239669421487604</v>
      </c>
      <c r="N153" s="107">
        <f t="shared" si="40"/>
        <v>-3.1963470319634701E-2</v>
      </c>
      <c r="O153" s="107">
        <f t="shared" si="40"/>
        <v>0.11954682557198558</v>
      </c>
      <c r="P153" s="107">
        <f t="shared" si="40"/>
        <v>-0.19594594594594594</v>
      </c>
      <c r="Q153" s="107">
        <f t="shared" si="40"/>
        <v>-0.52644836272040307</v>
      </c>
      <c r="R153" s="107">
        <f t="shared" si="40"/>
        <v>7.407407407407407E-2</v>
      </c>
      <c r="S153" s="107">
        <f t="shared" si="40"/>
        <v>-0.13777777777777778</v>
      </c>
      <c r="T153" s="108">
        <f t="shared" si="40"/>
        <v>-3.9378511336498431E-2</v>
      </c>
      <c r="U153" s="108">
        <f t="shared" si="40"/>
        <v>-1.608740455489413E-2</v>
      </c>
    </row>
    <row r="154" spans="3:21" ht="13.8" thickBot="1" x14ac:dyDescent="0.3">
      <c r="C154" s="48" t="s">
        <v>16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>
        <f t="shared" si="40"/>
        <v>-0.93548387096774188</v>
      </c>
      <c r="Q154" s="107">
        <f t="shared" si="40"/>
        <v>-0.64</v>
      </c>
      <c r="R154" s="107"/>
      <c r="S154" s="107"/>
      <c r="T154" s="108">
        <f t="shared" si="40"/>
        <v>-7.6620825147347735E-2</v>
      </c>
      <c r="U154" s="108">
        <f t="shared" si="40"/>
        <v>0.73870333988212178</v>
      </c>
    </row>
    <row r="155" spans="3:21" ht="13.8" thickBot="1" x14ac:dyDescent="0.3">
      <c r="C155" s="48" t="s">
        <v>17</v>
      </c>
      <c r="D155" s="107">
        <f t="shared" ref="D155:S155" si="41">+D144/D122</f>
        <v>-0.38563829787234044</v>
      </c>
      <c r="E155" s="107"/>
      <c r="F155" s="107">
        <f t="shared" si="41"/>
        <v>-0.68295019157088122</v>
      </c>
      <c r="G155" s="107">
        <f t="shared" si="41"/>
        <v>-1</v>
      </c>
      <c r="H155" s="107">
        <f t="shared" si="41"/>
        <v>1.6818181818181819</v>
      </c>
      <c r="I155" s="107"/>
      <c r="J155" s="107">
        <f t="shared" si="41"/>
        <v>-0.48390446521287644</v>
      </c>
      <c r="K155" s="107"/>
      <c r="L155" s="107"/>
      <c r="M155" s="107"/>
      <c r="N155" s="107"/>
      <c r="O155" s="107"/>
      <c r="P155" s="107">
        <f t="shared" si="41"/>
        <v>-8.2317073170731711E-2</v>
      </c>
      <c r="Q155" s="107">
        <f t="shared" si="41"/>
        <v>0.92592592592592593</v>
      </c>
      <c r="R155" s="107">
        <f t="shared" si="41"/>
        <v>-0.5552475247524753</v>
      </c>
      <c r="S155" s="107">
        <f t="shared" si="41"/>
        <v>-0.67200000000000004</v>
      </c>
      <c r="T155" s="109">
        <f t="shared" si="40"/>
        <v>-0.50710303902175868</v>
      </c>
      <c r="U155" s="109">
        <f t="shared" si="40"/>
        <v>-0.53861022518604429</v>
      </c>
    </row>
    <row r="156" spans="3:21" ht="13.8" thickBot="1" x14ac:dyDescent="0.3">
      <c r="C156" s="49" t="s">
        <v>10</v>
      </c>
      <c r="D156" s="51">
        <f>+D145/D123</f>
        <v>-0.16734779929291946</v>
      </c>
      <c r="E156" s="51">
        <f t="shared" ref="E156:U156" si="42">+E145/E123</f>
        <v>-0.32888674595521267</v>
      </c>
      <c r="F156" s="51">
        <f t="shared" si="42"/>
        <v>-0.15423453747670854</v>
      </c>
      <c r="G156" s="51">
        <f t="shared" si="42"/>
        <v>-1.9645727939115943E-2</v>
      </c>
      <c r="H156" s="51">
        <f t="shared" si="42"/>
        <v>-9.1951395361105734E-2</v>
      </c>
      <c r="I156" s="51">
        <f t="shared" si="42"/>
        <v>-0.35751163235387851</v>
      </c>
      <c r="J156" s="51">
        <f t="shared" si="42"/>
        <v>4.2878857506451269E-2</v>
      </c>
      <c r="K156" s="51">
        <f t="shared" si="42"/>
        <v>-0.44443707026998325</v>
      </c>
      <c r="L156" s="51">
        <f t="shared" si="42"/>
        <v>-0.2519405904284579</v>
      </c>
      <c r="M156" s="51">
        <f t="shared" si="42"/>
        <v>-0.39454094292803971</v>
      </c>
      <c r="N156" s="51">
        <f t="shared" si="42"/>
        <v>-0.2273222555162081</v>
      </c>
      <c r="O156" s="51">
        <f t="shared" si="42"/>
        <v>1.2381076502020071E-2</v>
      </c>
      <c r="P156" s="51">
        <f t="shared" si="42"/>
        <v>0.11414392059553349</v>
      </c>
      <c r="Q156" s="51">
        <f t="shared" si="42"/>
        <v>-0.45238418693112348</v>
      </c>
      <c r="R156" s="51">
        <f t="shared" si="42"/>
        <v>-8.30550918196995E-2</v>
      </c>
      <c r="S156" s="51">
        <f t="shared" si="42"/>
        <v>-7.3184842348857387E-2</v>
      </c>
      <c r="T156" s="51">
        <f t="shared" si="42"/>
        <v>-0.13914728980301364</v>
      </c>
      <c r="U156" s="51">
        <f t="shared" si="42"/>
        <v>-0.1300626640244229</v>
      </c>
    </row>
    <row r="159" spans="3:21" x14ac:dyDescent="0.25">
      <c r="C159" s="137" t="s">
        <v>19</v>
      </c>
      <c r="D159" s="138"/>
      <c r="E159" s="138"/>
      <c r="F159" s="138"/>
      <c r="G159" s="138"/>
      <c r="H159" s="52">
        <f>+(D197+F197+H197+J197)/(+D175+F175+H175+J175)</f>
        <v>8.1060770207595653E-2</v>
      </c>
      <c r="I159" s="106"/>
      <c r="J159" s="440" t="s">
        <v>40</v>
      </c>
      <c r="K159" s="441"/>
      <c r="L159" s="441"/>
      <c r="M159" s="441"/>
      <c r="N159" s="441"/>
      <c r="O159" s="441"/>
      <c r="P159" s="441"/>
      <c r="Q159" s="441"/>
      <c r="R159" s="441"/>
      <c r="S159" s="441"/>
      <c r="T159" s="441"/>
      <c r="U159" s="442"/>
    </row>
    <row r="160" spans="3:21" x14ac:dyDescent="0.25">
      <c r="C160" s="139" t="s">
        <v>20</v>
      </c>
      <c r="D160" s="140"/>
      <c r="E160" s="140"/>
      <c r="F160" s="140"/>
      <c r="G160" s="140"/>
      <c r="H160" s="53">
        <f>+((D197+H197)+2*(F197+J197))/((D175+H175)+2*(F175+J175))</f>
        <v>9.9974991327637805E-2</v>
      </c>
      <c r="I160" s="106"/>
      <c r="J160" s="443"/>
      <c r="K160" s="444"/>
      <c r="L160" s="444"/>
      <c r="M160" s="444"/>
      <c r="N160" s="444"/>
      <c r="O160" s="444"/>
      <c r="P160" s="444"/>
      <c r="Q160" s="444"/>
      <c r="R160" s="444"/>
      <c r="S160" s="444"/>
      <c r="T160" s="444"/>
      <c r="U160" s="445"/>
    </row>
    <row r="161" spans="3:21" x14ac:dyDescent="0.25">
      <c r="C161" s="141" t="s">
        <v>21</v>
      </c>
      <c r="D161" s="142"/>
      <c r="E161" s="142"/>
      <c r="F161" s="142"/>
      <c r="G161" s="142"/>
      <c r="H161" s="54">
        <f>+(E197+G197+I197+K197+M197+O197+Q197+S197)/(+E175+G175+I175+K175+M175+O175+Q175+S175)</f>
        <v>-3.1940259399973796E-2</v>
      </c>
      <c r="I161" s="106"/>
      <c r="J161" s="443"/>
      <c r="K161" s="444"/>
      <c r="L161" s="444"/>
      <c r="M161" s="444"/>
      <c r="N161" s="444"/>
      <c r="O161" s="444"/>
      <c r="P161" s="444"/>
      <c r="Q161" s="444"/>
      <c r="R161" s="444"/>
      <c r="S161" s="444"/>
      <c r="T161" s="444"/>
      <c r="U161" s="445"/>
    </row>
    <row r="162" spans="3:21" x14ac:dyDescent="0.25">
      <c r="C162" s="139" t="s">
        <v>18</v>
      </c>
      <c r="D162" s="140"/>
      <c r="E162" s="140"/>
      <c r="F162" s="140"/>
      <c r="G162" s="140"/>
      <c r="H162" s="53">
        <f>+(L197+M197+N197+O197)/+(L175+M175+N175+O175)</f>
        <v>-8.8369954598570902E-2</v>
      </c>
      <c r="I162" s="106"/>
      <c r="J162" s="440" t="s">
        <v>26</v>
      </c>
      <c r="K162" s="441"/>
      <c r="L162" s="441"/>
      <c r="M162" s="441"/>
      <c r="N162" s="441"/>
      <c r="O162" s="441"/>
      <c r="P162" s="441"/>
      <c r="Q162" s="441"/>
      <c r="R162" s="441"/>
      <c r="S162" s="441"/>
      <c r="T162" s="441"/>
      <c r="U162" s="442"/>
    </row>
    <row r="163" spans="3:21" x14ac:dyDescent="0.25">
      <c r="C163" s="139" t="s">
        <v>23</v>
      </c>
      <c r="D163" s="55"/>
      <c r="E163" s="55"/>
      <c r="F163" s="55"/>
      <c r="G163" s="55"/>
      <c r="H163" s="53">
        <f>+(P197+Q197+R197+S197)/(P175+Q175+R175+S175)</f>
        <v>-0.17524389055512846</v>
      </c>
      <c r="I163" s="106"/>
      <c r="J163" s="443"/>
      <c r="K163" s="444"/>
      <c r="L163" s="444"/>
      <c r="M163" s="444"/>
      <c r="N163" s="444"/>
      <c r="O163" s="444"/>
      <c r="P163" s="444"/>
      <c r="Q163" s="444"/>
      <c r="R163" s="444"/>
      <c r="S163" s="444"/>
      <c r="T163" s="444"/>
      <c r="U163" s="445"/>
    </row>
    <row r="164" spans="3:21" x14ac:dyDescent="0.25">
      <c r="C164" s="143" t="s">
        <v>22</v>
      </c>
      <c r="D164" s="144"/>
      <c r="E164" s="144"/>
      <c r="F164" s="144"/>
      <c r="G164" s="144"/>
      <c r="H164" s="56">
        <f>+U197/U175</f>
        <v>4.2100640980121354E-2</v>
      </c>
      <c r="I164" s="106"/>
      <c r="J164" s="446"/>
      <c r="K164" s="447"/>
      <c r="L164" s="447"/>
      <c r="M164" s="447"/>
      <c r="N164" s="447"/>
      <c r="O164" s="447"/>
      <c r="P164" s="447"/>
      <c r="Q164" s="447"/>
      <c r="R164" s="447"/>
      <c r="S164" s="447"/>
      <c r="T164" s="447"/>
      <c r="U164" s="448"/>
    </row>
    <row r="165" spans="3:21" ht="13.8" thickBot="1" x14ac:dyDescent="0.3"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</row>
    <row r="166" spans="3:21" ht="13.8" thickBot="1" x14ac:dyDescent="0.3">
      <c r="C166" s="57">
        <v>2019</v>
      </c>
      <c r="D166" s="449" t="s">
        <v>41</v>
      </c>
      <c r="E166" s="450"/>
      <c r="F166" s="450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50"/>
      <c r="R166" s="450"/>
      <c r="S166" s="450"/>
      <c r="T166" s="450"/>
      <c r="U166" s="451"/>
    </row>
    <row r="167" spans="3:21" ht="13.8" thickBot="1" x14ac:dyDescent="0.3">
      <c r="C167" s="452" t="s">
        <v>12</v>
      </c>
      <c r="D167" s="454" t="s">
        <v>0</v>
      </c>
      <c r="E167" s="455"/>
      <c r="F167" s="455"/>
      <c r="G167" s="456"/>
      <c r="H167" s="457" t="s">
        <v>1</v>
      </c>
      <c r="I167" s="458"/>
      <c r="J167" s="458"/>
      <c r="K167" s="459"/>
      <c r="L167" s="457" t="s">
        <v>2</v>
      </c>
      <c r="M167" s="458"/>
      <c r="N167" s="458"/>
      <c r="O167" s="459"/>
      <c r="P167" s="457" t="s">
        <v>3</v>
      </c>
      <c r="Q167" s="458"/>
      <c r="R167" s="458"/>
      <c r="S167" s="459"/>
      <c r="T167" s="460" t="s">
        <v>4</v>
      </c>
      <c r="U167" s="460" t="s">
        <v>5</v>
      </c>
    </row>
    <row r="168" spans="3:21" ht="13.8" thickBot="1" x14ac:dyDescent="0.3">
      <c r="C168" s="452"/>
      <c r="D168" s="463" t="s">
        <v>6</v>
      </c>
      <c r="E168" s="464"/>
      <c r="F168" s="463" t="s">
        <v>7</v>
      </c>
      <c r="G168" s="464"/>
      <c r="H168" s="463" t="s">
        <v>6</v>
      </c>
      <c r="I168" s="464"/>
      <c r="J168" s="463" t="s">
        <v>7</v>
      </c>
      <c r="K168" s="464"/>
      <c r="L168" s="463" t="s">
        <v>6</v>
      </c>
      <c r="M168" s="464"/>
      <c r="N168" s="463" t="s">
        <v>7</v>
      </c>
      <c r="O168" s="464"/>
      <c r="P168" s="463" t="s">
        <v>6</v>
      </c>
      <c r="Q168" s="464"/>
      <c r="R168" s="463" t="s">
        <v>7</v>
      </c>
      <c r="S168" s="464"/>
      <c r="T168" s="461"/>
      <c r="U168" s="461"/>
    </row>
    <row r="169" spans="3:21" ht="13.8" thickBot="1" x14ac:dyDescent="0.3">
      <c r="C169" s="453"/>
      <c r="D169" s="58" t="s">
        <v>8</v>
      </c>
      <c r="E169" s="58" t="s">
        <v>9</v>
      </c>
      <c r="F169" s="58" t="s">
        <v>8</v>
      </c>
      <c r="G169" s="59" t="s">
        <v>9</v>
      </c>
      <c r="H169" s="58" t="s">
        <v>8</v>
      </c>
      <c r="I169" s="58" t="s">
        <v>9</v>
      </c>
      <c r="J169" s="58" t="s">
        <v>8</v>
      </c>
      <c r="K169" s="58" t="s">
        <v>9</v>
      </c>
      <c r="L169" s="58" t="s">
        <v>8</v>
      </c>
      <c r="M169" s="58" t="s">
        <v>9</v>
      </c>
      <c r="N169" s="58" t="s">
        <v>8</v>
      </c>
      <c r="O169" s="58" t="s">
        <v>9</v>
      </c>
      <c r="P169" s="58" t="s">
        <v>8</v>
      </c>
      <c r="Q169" s="58" t="s">
        <v>9</v>
      </c>
      <c r="R169" s="58" t="s">
        <v>8</v>
      </c>
      <c r="S169" s="58" t="s">
        <v>9</v>
      </c>
      <c r="T169" s="462"/>
      <c r="U169" s="462"/>
    </row>
    <row r="170" spans="3:21" x14ac:dyDescent="0.25">
      <c r="C170" s="60" t="s">
        <v>13</v>
      </c>
      <c r="D170" s="103">
        <v>5768</v>
      </c>
      <c r="E170" s="103">
        <v>11272</v>
      </c>
      <c r="F170" s="103">
        <v>16451</v>
      </c>
      <c r="G170" s="103">
        <v>6881</v>
      </c>
      <c r="H170" s="103">
        <v>15952</v>
      </c>
      <c r="I170" s="103">
        <v>2341</v>
      </c>
      <c r="J170" s="103">
        <v>10769</v>
      </c>
      <c r="K170" s="103">
        <v>18661</v>
      </c>
      <c r="L170" s="103">
        <v>11846</v>
      </c>
      <c r="M170" s="103">
        <v>0</v>
      </c>
      <c r="N170" s="103">
        <v>17054</v>
      </c>
      <c r="O170" s="103">
        <v>1</v>
      </c>
      <c r="P170" s="103">
        <v>0</v>
      </c>
      <c r="Q170" s="103">
        <v>0</v>
      </c>
      <c r="R170" s="103">
        <v>0</v>
      </c>
      <c r="S170" s="103">
        <v>0</v>
      </c>
      <c r="T170" s="103">
        <f>SUM(D170:S170)</f>
        <v>116996</v>
      </c>
      <c r="U170" s="103">
        <f>D170+E170+H170+I170+L170+M170+P170+Q170+(2*(F170+G170+J170+K170+N170+O170+R170+S170))</f>
        <v>186813</v>
      </c>
    </row>
    <row r="171" spans="3:21" x14ac:dyDescent="0.25">
      <c r="C171" s="61" t="s">
        <v>14</v>
      </c>
      <c r="D171" s="104">
        <v>44232</v>
      </c>
      <c r="E171" s="104">
        <v>1194</v>
      </c>
      <c r="F171" s="104">
        <v>94839</v>
      </c>
      <c r="G171" s="104">
        <v>15588</v>
      </c>
      <c r="H171" s="104">
        <v>27202</v>
      </c>
      <c r="I171" s="104">
        <v>8682</v>
      </c>
      <c r="J171" s="104">
        <v>56519</v>
      </c>
      <c r="K171" s="104">
        <v>42976</v>
      </c>
      <c r="L171" s="104">
        <v>3658</v>
      </c>
      <c r="M171" s="104">
        <v>28</v>
      </c>
      <c r="N171" s="104">
        <v>5843</v>
      </c>
      <c r="O171" s="104">
        <v>1072</v>
      </c>
      <c r="P171" s="104">
        <v>673</v>
      </c>
      <c r="Q171" s="104">
        <v>6010</v>
      </c>
      <c r="R171" s="104">
        <v>1800</v>
      </c>
      <c r="S171" s="104">
        <v>10146</v>
      </c>
      <c r="T171" s="104">
        <f t="shared" ref="T171:T174" si="43">SUM(D171:S171)</f>
        <v>320462</v>
      </c>
      <c r="U171" s="104">
        <f t="shared" ref="U171:U175" si="44">D171+E171+H171+I171+L171+M171+P171+Q171+(2*(F171+G171+J171+K171+N171+O171+R171+S171))</f>
        <v>549245</v>
      </c>
    </row>
    <row r="172" spans="3:21" x14ac:dyDescent="0.25">
      <c r="C172" s="61" t="s">
        <v>15</v>
      </c>
      <c r="D172" s="104">
        <v>4912</v>
      </c>
      <c r="E172" s="104">
        <v>5377</v>
      </c>
      <c r="F172" s="104">
        <v>7861</v>
      </c>
      <c r="G172" s="104">
        <v>43841</v>
      </c>
      <c r="H172" s="104">
        <v>10947</v>
      </c>
      <c r="I172" s="104">
        <v>1392</v>
      </c>
      <c r="J172" s="104">
        <v>67200</v>
      </c>
      <c r="K172" s="104">
        <v>1607</v>
      </c>
      <c r="L172" s="104">
        <v>28</v>
      </c>
      <c r="M172" s="104">
        <v>958</v>
      </c>
      <c r="N172" s="104">
        <v>111</v>
      </c>
      <c r="O172" s="104">
        <v>11593</v>
      </c>
      <c r="P172" s="104">
        <v>276</v>
      </c>
      <c r="Q172" s="104">
        <v>333</v>
      </c>
      <c r="R172" s="104">
        <v>203</v>
      </c>
      <c r="S172" s="104">
        <v>494</v>
      </c>
      <c r="T172" s="104">
        <f t="shared" si="43"/>
        <v>157133</v>
      </c>
      <c r="U172" s="104">
        <f t="shared" si="44"/>
        <v>290043</v>
      </c>
    </row>
    <row r="173" spans="3:21" x14ac:dyDescent="0.25">
      <c r="C173" s="61" t="s">
        <v>16</v>
      </c>
      <c r="D173" s="104">
        <v>0</v>
      </c>
      <c r="E173" s="104">
        <v>0</v>
      </c>
      <c r="F173" s="104">
        <v>0</v>
      </c>
      <c r="G173" s="104">
        <v>0</v>
      </c>
      <c r="H173" s="104">
        <v>0</v>
      </c>
      <c r="I173" s="104">
        <v>0</v>
      </c>
      <c r="J173" s="104">
        <v>0</v>
      </c>
      <c r="K173" s="104">
        <v>0</v>
      </c>
      <c r="L173" s="104">
        <v>0</v>
      </c>
      <c r="M173" s="104">
        <v>0</v>
      </c>
      <c r="N173" s="104">
        <v>0</v>
      </c>
      <c r="O173" s="104">
        <v>0</v>
      </c>
      <c r="P173" s="104">
        <v>339</v>
      </c>
      <c r="Q173" s="104">
        <v>182</v>
      </c>
      <c r="R173" s="104">
        <v>0</v>
      </c>
      <c r="S173" s="104">
        <v>0</v>
      </c>
      <c r="T173" s="104">
        <f t="shared" si="43"/>
        <v>521</v>
      </c>
      <c r="U173" s="104">
        <f t="shared" si="44"/>
        <v>521</v>
      </c>
    </row>
    <row r="174" spans="3:21" ht="13.8" thickBot="1" x14ac:dyDescent="0.3">
      <c r="C174" s="61" t="s">
        <v>17</v>
      </c>
      <c r="D174" s="104">
        <v>372</v>
      </c>
      <c r="E174" s="104">
        <v>0</v>
      </c>
      <c r="F174" s="104">
        <v>817</v>
      </c>
      <c r="G174" s="104">
        <v>0</v>
      </c>
      <c r="H174" s="104">
        <v>36</v>
      </c>
      <c r="I174" s="104">
        <v>0</v>
      </c>
      <c r="J174" s="104">
        <v>726</v>
      </c>
      <c r="K174" s="104">
        <v>0</v>
      </c>
      <c r="L174" s="104">
        <v>1</v>
      </c>
      <c r="M174" s="104">
        <v>0</v>
      </c>
      <c r="N174" s="104">
        <v>8</v>
      </c>
      <c r="O174" s="104">
        <v>0</v>
      </c>
      <c r="P174" s="104">
        <v>310</v>
      </c>
      <c r="Q174" s="104">
        <v>34</v>
      </c>
      <c r="R174" s="104">
        <v>2127.25</v>
      </c>
      <c r="S174" s="104">
        <v>162</v>
      </c>
      <c r="T174" s="104">
        <f t="shared" si="43"/>
        <v>4593.25</v>
      </c>
      <c r="U174" s="104">
        <f t="shared" si="44"/>
        <v>8433.5</v>
      </c>
    </row>
    <row r="175" spans="3:21" ht="13.8" thickBot="1" x14ac:dyDescent="0.3">
      <c r="C175" s="62" t="s">
        <v>10</v>
      </c>
      <c r="D175" s="63">
        <f>SUM(D170:D174)</f>
        <v>55284</v>
      </c>
      <c r="E175" s="63">
        <f t="shared" ref="E175:S175" si="45">SUM(E170:E174)</f>
        <v>17843</v>
      </c>
      <c r="F175" s="63">
        <f t="shared" si="45"/>
        <v>119968</v>
      </c>
      <c r="G175" s="63">
        <f t="shared" si="45"/>
        <v>66310</v>
      </c>
      <c r="H175" s="63">
        <f t="shared" si="45"/>
        <v>54137</v>
      </c>
      <c r="I175" s="63">
        <f t="shared" si="45"/>
        <v>12415</v>
      </c>
      <c r="J175" s="63">
        <f t="shared" si="45"/>
        <v>135214</v>
      </c>
      <c r="K175" s="63">
        <f t="shared" si="45"/>
        <v>63244</v>
      </c>
      <c r="L175" s="63">
        <f t="shared" si="45"/>
        <v>15533</v>
      </c>
      <c r="M175" s="63">
        <f t="shared" si="45"/>
        <v>986</v>
      </c>
      <c r="N175" s="63">
        <f t="shared" si="45"/>
        <v>23016</v>
      </c>
      <c r="O175" s="63">
        <f t="shared" si="45"/>
        <v>12666</v>
      </c>
      <c r="P175" s="63">
        <f t="shared" si="45"/>
        <v>1598</v>
      </c>
      <c r="Q175" s="63">
        <f t="shared" si="45"/>
        <v>6559</v>
      </c>
      <c r="R175" s="63">
        <f t="shared" si="45"/>
        <v>4130.25</v>
      </c>
      <c r="S175" s="63">
        <f t="shared" si="45"/>
        <v>10802</v>
      </c>
      <c r="T175" s="63">
        <f>SUM(D175:S175)</f>
        <v>599705.25</v>
      </c>
      <c r="U175" s="63">
        <f t="shared" si="44"/>
        <v>1035055.5</v>
      </c>
    </row>
    <row r="176" spans="3:21" ht="13.8" thickBot="1" x14ac:dyDescent="0.3"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</row>
    <row r="177" spans="3:21" ht="13.8" thickBot="1" x14ac:dyDescent="0.3">
      <c r="C177" s="57">
        <v>2020</v>
      </c>
      <c r="D177" s="449" t="s">
        <v>42</v>
      </c>
      <c r="E177" s="450"/>
      <c r="F177" s="450"/>
      <c r="G177" s="450"/>
      <c r="H177" s="450"/>
      <c r="I177" s="450"/>
      <c r="J177" s="450"/>
      <c r="K177" s="450"/>
      <c r="L177" s="450"/>
      <c r="M177" s="450"/>
      <c r="N177" s="450"/>
      <c r="O177" s="450"/>
      <c r="P177" s="450"/>
      <c r="Q177" s="450"/>
      <c r="R177" s="450"/>
      <c r="S177" s="450"/>
      <c r="T177" s="450"/>
      <c r="U177" s="451"/>
    </row>
    <row r="178" spans="3:21" ht="13.8" thickBot="1" x14ac:dyDescent="0.3">
      <c r="C178" s="452" t="s">
        <v>12</v>
      </c>
      <c r="D178" s="454" t="s">
        <v>0</v>
      </c>
      <c r="E178" s="455"/>
      <c r="F178" s="455"/>
      <c r="G178" s="456"/>
      <c r="H178" s="457" t="s">
        <v>1</v>
      </c>
      <c r="I178" s="458"/>
      <c r="J178" s="458"/>
      <c r="K178" s="459"/>
      <c r="L178" s="457" t="s">
        <v>2</v>
      </c>
      <c r="M178" s="458"/>
      <c r="N178" s="458"/>
      <c r="O178" s="459"/>
      <c r="P178" s="457" t="s">
        <v>3</v>
      </c>
      <c r="Q178" s="458"/>
      <c r="R178" s="458"/>
      <c r="S178" s="459"/>
      <c r="T178" s="460" t="s">
        <v>4</v>
      </c>
      <c r="U178" s="460" t="s">
        <v>5</v>
      </c>
    </row>
    <row r="179" spans="3:21" ht="13.8" thickBot="1" x14ac:dyDescent="0.3">
      <c r="C179" s="452"/>
      <c r="D179" s="463" t="s">
        <v>6</v>
      </c>
      <c r="E179" s="464"/>
      <c r="F179" s="463" t="s">
        <v>7</v>
      </c>
      <c r="G179" s="464"/>
      <c r="H179" s="463" t="s">
        <v>6</v>
      </c>
      <c r="I179" s="464"/>
      <c r="J179" s="463" t="s">
        <v>7</v>
      </c>
      <c r="K179" s="464"/>
      <c r="L179" s="463" t="s">
        <v>6</v>
      </c>
      <c r="M179" s="464"/>
      <c r="N179" s="463" t="s">
        <v>7</v>
      </c>
      <c r="O179" s="464"/>
      <c r="P179" s="463" t="s">
        <v>6</v>
      </c>
      <c r="Q179" s="464"/>
      <c r="R179" s="463" t="s">
        <v>7</v>
      </c>
      <c r="S179" s="464"/>
      <c r="T179" s="461"/>
      <c r="U179" s="461"/>
    </row>
    <row r="180" spans="3:21" ht="13.8" thickBot="1" x14ac:dyDescent="0.3">
      <c r="C180" s="453"/>
      <c r="D180" s="58" t="s">
        <v>8</v>
      </c>
      <c r="E180" s="58" t="s">
        <v>9</v>
      </c>
      <c r="F180" s="58" t="s">
        <v>8</v>
      </c>
      <c r="G180" s="59" t="s">
        <v>9</v>
      </c>
      <c r="H180" s="58" t="s">
        <v>8</v>
      </c>
      <c r="I180" s="58" t="s">
        <v>9</v>
      </c>
      <c r="J180" s="58" t="s">
        <v>8</v>
      </c>
      <c r="K180" s="58" t="s">
        <v>9</v>
      </c>
      <c r="L180" s="58" t="s">
        <v>8</v>
      </c>
      <c r="M180" s="58" t="s">
        <v>9</v>
      </c>
      <c r="N180" s="58" t="s">
        <v>8</v>
      </c>
      <c r="O180" s="58" t="s">
        <v>9</v>
      </c>
      <c r="P180" s="58" t="s">
        <v>8</v>
      </c>
      <c r="Q180" s="58" t="s">
        <v>9</v>
      </c>
      <c r="R180" s="58" t="s">
        <v>8</v>
      </c>
      <c r="S180" s="58" t="s">
        <v>9</v>
      </c>
      <c r="T180" s="462"/>
      <c r="U180" s="462"/>
    </row>
    <row r="181" spans="3:21" x14ac:dyDescent="0.25">
      <c r="C181" s="60" t="s">
        <v>13</v>
      </c>
      <c r="D181" s="103">
        <v>4593</v>
      </c>
      <c r="E181" s="103">
        <v>10501</v>
      </c>
      <c r="F181" s="103">
        <v>17892</v>
      </c>
      <c r="G181" s="103">
        <v>3818</v>
      </c>
      <c r="H181" s="103">
        <v>15077</v>
      </c>
      <c r="I181" s="103">
        <v>708</v>
      </c>
      <c r="J181" s="103">
        <v>10956</v>
      </c>
      <c r="K181" s="103">
        <v>16950</v>
      </c>
      <c r="L181" s="103">
        <v>10325</v>
      </c>
      <c r="M181" s="103">
        <v>0</v>
      </c>
      <c r="N181" s="103">
        <v>15297</v>
      </c>
      <c r="O181" s="103">
        <v>0</v>
      </c>
      <c r="P181" s="103">
        <v>0</v>
      </c>
      <c r="Q181" s="103">
        <v>0</v>
      </c>
      <c r="R181" s="103">
        <v>0</v>
      </c>
      <c r="S181" s="103">
        <v>0</v>
      </c>
      <c r="T181" s="103">
        <f>SUM(D181:S181)</f>
        <v>106117</v>
      </c>
      <c r="U181" s="103">
        <f>D181+E181+H181+I181+L181+M181+P181+Q181+(2*(F181+G181+J181+K181+N181+O181+R181+S181))</f>
        <v>171030</v>
      </c>
    </row>
    <row r="182" spans="3:21" x14ac:dyDescent="0.25">
      <c r="C182" s="61" t="s">
        <v>14</v>
      </c>
      <c r="D182" s="104">
        <v>42714</v>
      </c>
      <c r="E182" s="104">
        <v>466</v>
      </c>
      <c r="F182" s="104">
        <v>110109</v>
      </c>
      <c r="G182" s="104">
        <v>16489</v>
      </c>
      <c r="H182" s="104">
        <v>29130</v>
      </c>
      <c r="I182" s="104">
        <v>7520</v>
      </c>
      <c r="J182" s="104">
        <v>64992</v>
      </c>
      <c r="K182" s="104">
        <v>41081</v>
      </c>
      <c r="L182" s="104">
        <v>1862</v>
      </c>
      <c r="M182" s="104">
        <v>34</v>
      </c>
      <c r="N182" s="104">
        <v>3683</v>
      </c>
      <c r="O182" s="104">
        <v>1627</v>
      </c>
      <c r="P182" s="104">
        <v>355</v>
      </c>
      <c r="Q182" s="104">
        <v>4009</v>
      </c>
      <c r="R182" s="104">
        <v>1041</v>
      </c>
      <c r="S182" s="104">
        <v>11072</v>
      </c>
      <c r="T182" s="104">
        <f t="shared" ref="T182:T185" si="46">SUM(D182:S182)</f>
        <v>336184</v>
      </c>
      <c r="U182" s="104">
        <f t="shared" ref="U182:U186" si="47">D182+E182+H182+I182+L182+M182+P182+Q182+(2*(F182+G182+J182+K182+N182+O182+R182+S182))</f>
        <v>586278</v>
      </c>
    </row>
    <row r="183" spans="3:21" x14ac:dyDescent="0.25">
      <c r="C183" s="61" t="s">
        <v>15</v>
      </c>
      <c r="D183" s="104">
        <v>4875</v>
      </c>
      <c r="E183" s="104">
        <v>4002</v>
      </c>
      <c r="F183" s="104">
        <v>7929</v>
      </c>
      <c r="G183" s="104">
        <v>46444</v>
      </c>
      <c r="H183" s="104">
        <v>9949</v>
      </c>
      <c r="I183" s="104">
        <v>592</v>
      </c>
      <c r="J183" s="104">
        <v>74918</v>
      </c>
      <c r="K183" s="104">
        <v>3964</v>
      </c>
      <c r="L183" s="104">
        <v>50</v>
      </c>
      <c r="M183" s="104">
        <v>323</v>
      </c>
      <c r="N183" s="104">
        <v>155</v>
      </c>
      <c r="O183" s="104">
        <v>14232</v>
      </c>
      <c r="P183" s="104">
        <v>122</v>
      </c>
      <c r="Q183" s="104">
        <v>220</v>
      </c>
      <c r="R183" s="104">
        <v>56</v>
      </c>
      <c r="S183" s="104">
        <v>505</v>
      </c>
      <c r="T183" s="104">
        <f t="shared" si="46"/>
        <v>168336</v>
      </c>
      <c r="U183" s="104">
        <f t="shared" si="47"/>
        <v>316539</v>
      </c>
    </row>
    <row r="184" spans="3:21" x14ac:dyDescent="0.25">
      <c r="C184" s="61" t="s">
        <v>16</v>
      </c>
      <c r="D184" s="104">
        <v>0</v>
      </c>
      <c r="E184" s="104">
        <v>0</v>
      </c>
      <c r="F184" s="104">
        <v>0</v>
      </c>
      <c r="G184" s="104">
        <v>0</v>
      </c>
      <c r="H184" s="104">
        <v>0</v>
      </c>
      <c r="I184" s="104">
        <v>0</v>
      </c>
      <c r="J184" s="104">
        <v>0</v>
      </c>
      <c r="K184" s="104">
        <v>0</v>
      </c>
      <c r="L184" s="104">
        <v>0</v>
      </c>
      <c r="M184" s="104">
        <v>0</v>
      </c>
      <c r="N184" s="104">
        <v>0</v>
      </c>
      <c r="O184" s="104">
        <v>0</v>
      </c>
      <c r="P184" s="104">
        <v>17</v>
      </c>
      <c r="Q184" s="104">
        <v>30</v>
      </c>
      <c r="R184" s="104">
        <v>256</v>
      </c>
      <c r="S184" s="104">
        <v>50</v>
      </c>
      <c r="T184" s="104">
        <f t="shared" si="46"/>
        <v>353</v>
      </c>
      <c r="U184" s="104">
        <f t="shared" si="47"/>
        <v>659</v>
      </c>
    </row>
    <row r="185" spans="3:21" ht="13.8" thickBot="1" x14ac:dyDescent="0.3">
      <c r="C185" s="61" t="s">
        <v>17</v>
      </c>
      <c r="D185" s="105">
        <v>215</v>
      </c>
      <c r="E185" s="105">
        <v>5</v>
      </c>
      <c r="F185" s="105">
        <v>343</v>
      </c>
      <c r="G185" s="105">
        <v>1</v>
      </c>
      <c r="H185" s="105">
        <v>15</v>
      </c>
      <c r="I185" s="105">
        <v>0</v>
      </c>
      <c r="J185" s="105">
        <v>451</v>
      </c>
      <c r="K185" s="105">
        <v>0</v>
      </c>
      <c r="L185" s="105">
        <v>0</v>
      </c>
      <c r="M185" s="105">
        <v>0</v>
      </c>
      <c r="N185" s="105">
        <v>0</v>
      </c>
      <c r="O185" s="105">
        <v>0</v>
      </c>
      <c r="P185" s="105">
        <v>273</v>
      </c>
      <c r="Q185" s="105">
        <v>46</v>
      </c>
      <c r="R185" s="105">
        <v>950</v>
      </c>
      <c r="S185" s="105">
        <v>41</v>
      </c>
      <c r="T185" s="104">
        <f t="shared" si="46"/>
        <v>2340</v>
      </c>
      <c r="U185" s="104">
        <f t="shared" si="47"/>
        <v>4126</v>
      </c>
    </row>
    <row r="186" spans="3:21" ht="13.8" thickBot="1" x14ac:dyDescent="0.3">
      <c r="C186" s="62" t="s">
        <v>10</v>
      </c>
      <c r="D186" s="63">
        <f>SUM(D181:D185)</f>
        <v>52397</v>
      </c>
      <c r="E186" s="63">
        <f t="shared" ref="E186:S186" si="48">SUM(E181:E185)</f>
        <v>14974</v>
      </c>
      <c r="F186" s="63">
        <f t="shared" si="48"/>
        <v>136273</v>
      </c>
      <c r="G186" s="63">
        <f t="shared" si="48"/>
        <v>66752</v>
      </c>
      <c r="H186" s="63">
        <f t="shared" si="48"/>
        <v>54171</v>
      </c>
      <c r="I186" s="63">
        <f t="shared" si="48"/>
        <v>8820</v>
      </c>
      <c r="J186" s="63">
        <f t="shared" si="48"/>
        <v>151317</v>
      </c>
      <c r="K186" s="63">
        <f t="shared" si="48"/>
        <v>61995</v>
      </c>
      <c r="L186" s="63">
        <f t="shared" si="48"/>
        <v>12237</v>
      </c>
      <c r="M186" s="63">
        <f t="shared" si="48"/>
        <v>357</v>
      </c>
      <c r="N186" s="63">
        <f t="shared" si="48"/>
        <v>19135</v>
      </c>
      <c r="O186" s="63">
        <f t="shared" si="48"/>
        <v>15859</v>
      </c>
      <c r="P186" s="63">
        <f t="shared" si="48"/>
        <v>767</v>
      </c>
      <c r="Q186" s="63">
        <f t="shared" si="48"/>
        <v>4305</v>
      </c>
      <c r="R186" s="63">
        <f t="shared" si="48"/>
        <v>2303</v>
      </c>
      <c r="S186" s="63">
        <f t="shared" si="48"/>
        <v>11668</v>
      </c>
      <c r="T186" s="63">
        <f>SUM(D186:S186)</f>
        <v>613330</v>
      </c>
      <c r="U186" s="63">
        <f t="shared" si="47"/>
        <v>1078632</v>
      </c>
    </row>
    <row r="187" spans="3:21" ht="13.8" thickBot="1" x14ac:dyDescent="0.3"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</row>
    <row r="188" spans="3:21" ht="13.8" thickBot="1" x14ac:dyDescent="0.3">
      <c r="C188" s="449" t="s">
        <v>43</v>
      </c>
      <c r="D188" s="450"/>
      <c r="E188" s="450"/>
      <c r="F188" s="450"/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50"/>
      <c r="R188" s="450"/>
      <c r="S188" s="450"/>
      <c r="T188" s="450"/>
      <c r="U188" s="451"/>
    </row>
    <row r="189" spans="3:21" ht="13.8" thickBot="1" x14ac:dyDescent="0.3">
      <c r="C189" s="452" t="s">
        <v>12</v>
      </c>
      <c r="D189" s="454" t="s">
        <v>0</v>
      </c>
      <c r="E189" s="455"/>
      <c r="F189" s="455"/>
      <c r="G189" s="456"/>
      <c r="H189" s="457" t="s">
        <v>1</v>
      </c>
      <c r="I189" s="458"/>
      <c r="J189" s="458"/>
      <c r="K189" s="459"/>
      <c r="L189" s="457" t="s">
        <v>2</v>
      </c>
      <c r="M189" s="458"/>
      <c r="N189" s="458"/>
      <c r="O189" s="459"/>
      <c r="P189" s="457" t="s">
        <v>3</v>
      </c>
      <c r="Q189" s="458"/>
      <c r="R189" s="458"/>
      <c r="S189" s="459"/>
      <c r="T189" s="460" t="s">
        <v>4</v>
      </c>
      <c r="U189" s="460" t="s">
        <v>5</v>
      </c>
    </row>
    <row r="190" spans="3:21" ht="13.8" thickBot="1" x14ac:dyDescent="0.3">
      <c r="C190" s="452"/>
      <c r="D190" s="463" t="s">
        <v>6</v>
      </c>
      <c r="E190" s="464"/>
      <c r="F190" s="463" t="s">
        <v>7</v>
      </c>
      <c r="G190" s="464"/>
      <c r="H190" s="463" t="s">
        <v>6</v>
      </c>
      <c r="I190" s="464"/>
      <c r="J190" s="463" t="s">
        <v>7</v>
      </c>
      <c r="K190" s="464"/>
      <c r="L190" s="463" t="s">
        <v>6</v>
      </c>
      <c r="M190" s="464"/>
      <c r="N190" s="463" t="s">
        <v>7</v>
      </c>
      <c r="O190" s="464"/>
      <c r="P190" s="463" t="s">
        <v>6</v>
      </c>
      <c r="Q190" s="464"/>
      <c r="R190" s="463" t="s">
        <v>7</v>
      </c>
      <c r="S190" s="464"/>
      <c r="T190" s="461"/>
      <c r="U190" s="461"/>
    </row>
    <row r="191" spans="3:21" ht="13.8" thickBot="1" x14ac:dyDescent="0.3">
      <c r="C191" s="453"/>
      <c r="D191" s="58" t="s">
        <v>8</v>
      </c>
      <c r="E191" s="58" t="s">
        <v>9</v>
      </c>
      <c r="F191" s="58" t="s">
        <v>8</v>
      </c>
      <c r="G191" s="59" t="s">
        <v>9</v>
      </c>
      <c r="H191" s="58" t="s">
        <v>8</v>
      </c>
      <c r="I191" s="58" t="s">
        <v>9</v>
      </c>
      <c r="J191" s="58" t="s">
        <v>8</v>
      </c>
      <c r="K191" s="58" t="s">
        <v>9</v>
      </c>
      <c r="L191" s="58" t="s">
        <v>8</v>
      </c>
      <c r="M191" s="58" t="s">
        <v>9</v>
      </c>
      <c r="N191" s="58" t="s">
        <v>8</v>
      </c>
      <c r="O191" s="58" t="s">
        <v>9</v>
      </c>
      <c r="P191" s="58" t="s">
        <v>8</v>
      </c>
      <c r="Q191" s="58" t="s">
        <v>9</v>
      </c>
      <c r="R191" s="58" t="s">
        <v>8</v>
      </c>
      <c r="S191" s="58" t="s">
        <v>9</v>
      </c>
      <c r="T191" s="462"/>
      <c r="U191" s="462"/>
    </row>
    <row r="192" spans="3:21" x14ac:dyDescent="0.25">
      <c r="C192" s="60" t="s">
        <v>13</v>
      </c>
      <c r="D192" s="103">
        <f>D181-D170</f>
        <v>-1175</v>
      </c>
      <c r="E192" s="103">
        <f t="shared" ref="E192:S192" si="49">E181-E170</f>
        <v>-771</v>
      </c>
      <c r="F192" s="103">
        <f t="shared" si="49"/>
        <v>1441</v>
      </c>
      <c r="G192" s="103">
        <f t="shared" si="49"/>
        <v>-3063</v>
      </c>
      <c r="H192" s="103">
        <f t="shared" si="49"/>
        <v>-875</v>
      </c>
      <c r="I192" s="103">
        <f t="shared" si="49"/>
        <v>-1633</v>
      </c>
      <c r="J192" s="103">
        <f t="shared" si="49"/>
        <v>187</v>
      </c>
      <c r="K192" s="103">
        <f t="shared" si="49"/>
        <v>-1711</v>
      </c>
      <c r="L192" s="103">
        <f t="shared" si="49"/>
        <v>-1521</v>
      </c>
      <c r="M192" s="103">
        <f t="shared" si="49"/>
        <v>0</v>
      </c>
      <c r="N192" s="103">
        <f t="shared" si="49"/>
        <v>-1757</v>
      </c>
      <c r="O192" s="103">
        <f t="shared" si="49"/>
        <v>-1</v>
      </c>
      <c r="P192" s="103">
        <f t="shared" si="49"/>
        <v>0</v>
      </c>
      <c r="Q192" s="103">
        <f t="shared" si="49"/>
        <v>0</v>
      </c>
      <c r="R192" s="103">
        <f t="shared" si="49"/>
        <v>0</v>
      </c>
      <c r="S192" s="103">
        <f t="shared" si="49"/>
        <v>0</v>
      </c>
      <c r="T192" s="103">
        <f>SUM(D192:S192)</f>
        <v>-10879</v>
      </c>
      <c r="U192" s="103">
        <f>D192+E192+H192+I192+L192+M192+P192+Q192+(2*(F192+G192+J192+K192+N192+O192+R192+S192))</f>
        <v>-15783</v>
      </c>
    </row>
    <row r="193" spans="3:21" x14ac:dyDescent="0.25">
      <c r="C193" s="61" t="s">
        <v>14</v>
      </c>
      <c r="D193" s="104">
        <f t="shared" ref="D193:S197" si="50">D182-D171</f>
        <v>-1518</v>
      </c>
      <c r="E193" s="104">
        <f t="shared" si="50"/>
        <v>-728</v>
      </c>
      <c r="F193" s="104">
        <f t="shared" si="50"/>
        <v>15270</v>
      </c>
      <c r="G193" s="104">
        <f t="shared" si="50"/>
        <v>901</v>
      </c>
      <c r="H193" s="104">
        <f t="shared" si="50"/>
        <v>1928</v>
      </c>
      <c r="I193" s="104">
        <f t="shared" si="50"/>
        <v>-1162</v>
      </c>
      <c r="J193" s="104">
        <f t="shared" si="50"/>
        <v>8473</v>
      </c>
      <c r="K193" s="104">
        <f t="shared" si="50"/>
        <v>-1895</v>
      </c>
      <c r="L193" s="104">
        <f t="shared" si="50"/>
        <v>-1796</v>
      </c>
      <c r="M193" s="104">
        <f t="shared" si="50"/>
        <v>6</v>
      </c>
      <c r="N193" s="104">
        <f t="shared" si="50"/>
        <v>-2160</v>
      </c>
      <c r="O193" s="104">
        <f t="shared" si="50"/>
        <v>555</v>
      </c>
      <c r="P193" s="104">
        <f t="shared" si="50"/>
        <v>-318</v>
      </c>
      <c r="Q193" s="104">
        <f t="shared" si="50"/>
        <v>-2001</v>
      </c>
      <c r="R193" s="104">
        <f t="shared" si="50"/>
        <v>-759</v>
      </c>
      <c r="S193" s="104">
        <f t="shared" si="50"/>
        <v>926</v>
      </c>
      <c r="T193" s="104">
        <f t="shared" ref="T193:T196" si="51">SUM(D193:S193)</f>
        <v>15722</v>
      </c>
      <c r="U193" s="104">
        <f t="shared" ref="U193:U196" si="52">D193+E193+H193+I193+L193+M193+P193+Q193+(2*(F193+G193+J193+K193+N193+O193+R193+S193))</f>
        <v>37033</v>
      </c>
    </row>
    <row r="194" spans="3:21" x14ac:dyDescent="0.25">
      <c r="C194" s="61" t="s">
        <v>15</v>
      </c>
      <c r="D194" s="104">
        <f t="shared" si="50"/>
        <v>-37</v>
      </c>
      <c r="E194" s="104">
        <f t="shared" si="50"/>
        <v>-1375</v>
      </c>
      <c r="F194" s="104">
        <f t="shared" si="50"/>
        <v>68</v>
      </c>
      <c r="G194" s="104">
        <f t="shared" si="50"/>
        <v>2603</v>
      </c>
      <c r="H194" s="104">
        <f t="shared" si="50"/>
        <v>-998</v>
      </c>
      <c r="I194" s="104">
        <f t="shared" si="50"/>
        <v>-800</v>
      </c>
      <c r="J194" s="104">
        <f t="shared" si="50"/>
        <v>7718</v>
      </c>
      <c r="K194" s="104">
        <f t="shared" si="50"/>
        <v>2357</v>
      </c>
      <c r="L194" s="104">
        <f t="shared" si="50"/>
        <v>22</v>
      </c>
      <c r="M194" s="104">
        <f t="shared" si="50"/>
        <v>-635</v>
      </c>
      <c r="N194" s="104">
        <f t="shared" si="50"/>
        <v>44</v>
      </c>
      <c r="O194" s="104">
        <f t="shared" si="50"/>
        <v>2639</v>
      </c>
      <c r="P194" s="104">
        <f t="shared" si="50"/>
        <v>-154</v>
      </c>
      <c r="Q194" s="104">
        <f t="shared" si="50"/>
        <v>-113</v>
      </c>
      <c r="R194" s="104">
        <f t="shared" si="50"/>
        <v>-147</v>
      </c>
      <c r="S194" s="104">
        <f t="shared" si="50"/>
        <v>11</v>
      </c>
      <c r="T194" s="104">
        <f t="shared" si="51"/>
        <v>11203</v>
      </c>
      <c r="U194" s="104">
        <f t="shared" si="52"/>
        <v>26496</v>
      </c>
    </row>
    <row r="195" spans="3:21" x14ac:dyDescent="0.25">
      <c r="C195" s="61" t="s">
        <v>16</v>
      </c>
      <c r="D195" s="104">
        <f t="shared" si="50"/>
        <v>0</v>
      </c>
      <c r="E195" s="104">
        <f t="shared" si="50"/>
        <v>0</v>
      </c>
      <c r="F195" s="104">
        <f t="shared" si="50"/>
        <v>0</v>
      </c>
      <c r="G195" s="104">
        <f t="shared" si="50"/>
        <v>0</v>
      </c>
      <c r="H195" s="104">
        <f t="shared" si="50"/>
        <v>0</v>
      </c>
      <c r="I195" s="104">
        <f t="shared" si="50"/>
        <v>0</v>
      </c>
      <c r="J195" s="104">
        <f t="shared" si="50"/>
        <v>0</v>
      </c>
      <c r="K195" s="104">
        <f t="shared" si="50"/>
        <v>0</v>
      </c>
      <c r="L195" s="104">
        <f t="shared" si="50"/>
        <v>0</v>
      </c>
      <c r="M195" s="104">
        <f t="shared" si="50"/>
        <v>0</v>
      </c>
      <c r="N195" s="104">
        <f t="shared" si="50"/>
        <v>0</v>
      </c>
      <c r="O195" s="104">
        <f t="shared" si="50"/>
        <v>0</v>
      </c>
      <c r="P195" s="104">
        <f t="shared" si="50"/>
        <v>-322</v>
      </c>
      <c r="Q195" s="104">
        <f t="shared" si="50"/>
        <v>-152</v>
      </c>
      <c r="R195" s="104">
        <f t="shared" si="50"/>
        <v>256</v>
      </c>
      <c r="S195" s="104">
        <f t="shared" si="50"/>
        <v>50</v>
      </c>
      <c r="T195" s="104">
        <f t="shared" si="51"/>
        <v>-168</v>
      </c>
      <c r="U195" s="104">
        <f t="shared" si="52"/>
        <v>138</v>
      </c>
    </row>
    <row r="196" spans="3:21" ht="13.8" thickBot="1" x14ac:dyDescent="0.3">
      <c r="C196" s="61" t="s">
        <v>17</v>
      </c>
      <c r="D196" s="105">
        <f t="shared" si="50"/>
        <v>-157</v>
      </c>
      <c r="E196" s="105">
        <f t="shared" si="50"/>
        <v>5</v>
      </c>
      <c r="F196" s="105">
        <f t="shared" si="50"/>
        <v>-474</v>
      </c>
      <c r="G196" s="105">
        <f t="shared" si="50"/>
        <v>1</v>
      </c>
      <c r="H196" s="105">
        <f t="shared" si="50"/>
        <v>-21</v>
      </c>
      <c r="I196" s="105">
        <f t="shared" si="50"/>
        <v>0</v>
      </c>
      <c r="J196" s="105">
        <f t="shared" si="50"/>
        <v>-275</v>
      </c>
      <c r="K196" s="105">
        <f t="shared" si="50"/>
        <v>0</v>
      </c>
      <c r="L196" s="105">
        <f t="shared" si="50"/>
        <v>-1</v>
      </c>
      <c r="M196" s="105">
        <f t="shared" si="50"/>
        <v>0</v>
      </c>
      <c r="N196" s="105">
        <f t="shared" si="50"/>
        <v>-8</v>
      </c>
      <c r="O196" s="105">
        <f t="shared" si="50"/>
        <v>0</v>
      </c>
      <c r="P196" s="105">
        <f t="shared" si="50"/>
        <v>-37</v>
      </c>
      <c r="Q196" s="105">
        <f t="shared" si="50"/>
        <v>12</v>
      </c>
      <c r="R196" s="105">
        <f t="shared" si="50"/>
        <v>-1177.25</v>
      </c>
      <c r="S196" s="105">
        <f t="shared" si="50"/>
        <v>-121</v>
      </c>
      <c r="T196" s="104">
        <f t="shared" si="51"/>
        <v>-2253.25</v>
      </c>
      <c r="U196" s="104">
        <f t="shared" si="52"/>
        <v>-4307.5</v>
      </c>
    </row>
    <row r="197" spans="3:21" ht="13.8" thickBot="1" x14ac:dyDescent="0.3">
      <c r="C197" s="62" t="s">
        <v>10</v>
      </c>
      <c r="D197" s="63">
        <f>D186-D175</f>
        <v>-2887</v>
      </c>
      <c r="E197" s="63">
        <f t="shared" si="50"/>
        <v>-2869</v>
      </c>
      <c r="F197" s="63">
        <f t="shared" si="50"/>
        <v>16305</v>
      </c>
      <c r="G197" s="63">
        <f t="shared" si="50"/>
        <v>442</v>
      </c>
      <c r="H197" s="63">
        <f t="shared" si="50"/>
        <v>34</v>
      </c>
      <c r="I197" s="63">
        <f t="shared" si="50"/>
        <v>-3595</v>
      </c>
      <c r="J197" s="63">
        <f t="shared" si="50"/>
        <v>16103</v>
      </c>
      <c r="K197" s="63">
        <f t="shared" si="50"/>
        <v>-1249</v>
      </c>
      <c r="L197" s="63">
        <f t="shared" si="50"/>
        <v>-3296</v>
      </c>
      <c r="M197" s="63">
        <f t="shared" si="50"/>
        <v>-629</v>
      </c>
      <c r="N197" s="63">
        <f t="shared" si="50"/>
        <v>-3881</v>
      </c>
      <c r="O197" s="63">
        <f t="shared" si="50"/>
        <v>3193</v>
      </c>
      <c r="P197" s="63">
        <f t="shared" si="50"/>
        <v>-831</v>
      </c>
      <c r="Q197" s="63">
        <f t="shared" si="50"/>
        <v>-2254</v>
      </c>
      <c r="R197" s="63">
        <f t="shared" si="50"/>
        <v>-1827.25</v>
      </c>
      <c r="S197" s="63">
        <f t="shared" si="50"/>
        <v>866</v>
      </c>
      <c r="T197" s="63">
        <f t="shared" ref="T197:U197" si="53">T186-T175</f>
        <v>13624.75</v>
      </c>
      <c r="U197" s="63">
        <f t="shared" si="53"/>
        <v>43576.5</v>
      </c>
    </row>
    <row r="198" spans="3:21" ht="13.8" thickBot="1" x14ac:dyDescent="0.3"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</row>
    <row r="199" spans="3:21" ht="13.8" thickBot="1" x14ac:dyDescent="0.3">
      <c r="C199" s="449" t="s">
        <v>44</v>
      </c>
      <c r="D199" s="450"/>
      <c r="E199" s="450"/>
      <c r="F199" s="450"/>
      <c r="G199" s="450"/>
      <c r="H199" s="450"/>
      <c r="I199" s="450"/>
      <c r="J199" s="450"/>
      <c r="K199" s="450"/>
      <c r="L199" s="450"/>
      <c r="M199" s="450"/>
      <c r="N199" s="450"/>
      <c r="O199" s="450"/>
      <c r="P199" s="450"/>
      <c r="Q199" s="450"/>
      <c r="R199" s="450"/>
      <c r="S199" s="450"/>
      <c r="T199" s="450"/>
      <c r="U199" s="451"/>
    </row>
    <row r="200" spans="3:21" ht="13.8" thickBot="1" x14ac:dyDescent="0.3">
      <c r="C200" s="452" t="s">
        <v>12</v>
      </c>
      <c r="D200" s="454" t="s">
        <v>0</v>
      </c>
      <c r="E200" s="455"/>
      <c r="F200" s="455"/>
      <c r="G200" s="456"/>
      <c r="H200" s="457" t="s">
        <v>1</v>
      </c>
      <c r="I200" s="458"/>
      <c r="J200" s="458"/>
      <c r="K200" s="459"/>
      <c r="L200" s="457" t="s">
        <v>2</v>
      </c>
      <c r="M200" s="458"/>
      <c r="N200" s="458"/>
      <c r="O200" s="459"/>
      <c r="P200" s="457" t="s">
        <v>3</v>
      </c>
      <c r="Q200" s="458"/>
      <c r="R200" s="458"/>
      <c r="S200" s="459"/>
      <c r="T200" s="460" t="s">
        <v>4</v>
      </c>
      <c r="U200" s="460" t="s">
        <v>5</v>
      </c>
    </row>
    <row r="201" spans="3:21" ht="13.8" thickBot="1" x14ac:dyDescent="0.3">
      <c r="C201" s="452"/>
      <c r="D201" s="463" t="s">
        <v>6</v>
      </c>
      <c r="E201" s="464"/>
      <c r="F201" s="463" t="s">
        <v>7</v>
      </c>
      <c r="G201" s="464"/>
      <c r="H201" s="463" t="s">
        <v>6</v>
      </c>
      <c r="I201" s="464"/>
      <c r="J201" s="463" t="s">
        <v>7</v>
      </c>
      <c r="K201" s="464"/>
      <c r="L201" s="463" t="s">
        <v>6</v>
      </c>
      <c r="M201" s="464"/>
      <c r="N201" s="463" t="s">
        <v>7</v>
      </c>
      <c r="O201" s="464"/>
      <c r="P201" s="463" t="s">
        <v>6</v>
      </c>
      <c r="Q201" s="464"/>
      <c r="R201" s="463" t="s">
        <v>7</v>
      </c>
      <c r="S201" s="464"/>
      <c r="T201" s="461"/>
      <c r="U201" s="461"/>
    </row>
    <row r="202" spans="3:21" ht="13.8" thickBot="1" x14ac:dyDescent="0.3">
      <c r="C202" s="453"/>
      <c r="D202" s="58" t="s">
        <v>8</v>
      </c>
      <c r="E202" s="58" t="s">
        <v>9</v>
      </c>
      <c r="F202" s="58" t="s">
        <v>8</v>
      </c>
      <c r="G202" s="59" t="s">
        <v>9</v>
      </c>
      <c r="H202" s="58" t="s">
        <v>8</v>
      </c>
      <c r="I202" s="58" t="s">
        <v>9</v>
      </c>
      <c r="J202" s="58" t="s">
        <v>8</v>
      </c>
      <c r="K202" s="58" t="s">
        <v>9</v>
      </c>
      <c r="L202" s="58" t="s">
        <v>8</v>
      </c>
      <c r="M202" s="58" t="s">
        <v>9</v>
      </c>
      <c r="N202" s="58" t="s">
        <v>8</v>
      </c>
      <c r="O202" s="58" t="s">
        <v>9</v>
      </c>
      <c r="P202" s="58" t="s">
        <v>8</v>
      </c>
      <c r="Q202" s="58" t="s">
        <v>9</v>
      </c>
      <c r="R202" s="58" t="s">
        <v>8</v>
      </c>
      <c r="S202" s="58" t="s">
        <v>9</v>
      </c>
      <c r="T202" s="462"/>
      <c r="U202" s="462"/>
    </row>
    <row r="203" spans="3:21" ht="13.8" thickBot="1" x14ac:dyDescent="0.3">
      <c r="C203" s="60" t="s">
        <v>13</v>
      </c>
      <c r="D203" s="107">
        <f>+D192/D170</f>
        <v>-0.20371012482662967</v>
      </c>
      <c r="E203" s="107">
        <f t="shared" ref="E203:O203" si="54">+E192/E170</f>
        <v>-6.8399574166075228E-2</v>
      </c>
      <c r="F203" s="107">
        <f t="shared" si="54"/>
        <v>8.7593459364172385E-2</v>
      </c>
      <c r="G203" s="107">
        <f t="shared" si="54"/>
        <v>-0.44513878796686529</v>
      </c>
      <c r="H203" s="107">
        <f t="shared" si="54"/>
        <v>-5.4852056168505518E-2</v>
      </c>
      <c r="I203" s="107">
        <f t="shared" si="54"/>
        <v>-0.69756514310123874</v>
      </c>
      <c r="J203" s="107">
        <f t="shared" si="54"/>
        <v>1.7364657814096015E-2</v>
      </c>
      <c r="K203" s="107">
        <f t="shared" si="54"/>
        <v>-9.1688548309308185E-2</v>
      </c>
      <c r="L203" s="107">
        <f t="shared" si="54"/>
        <v>-0.12839777139962857</v>
      </c>
      <c r="M203" s="107"/>
      <c r="N203" s="107">
        <f t="shared" si="54"/>
        <v>-0.10302568312419373</v>
      </c>
      <c r="O203" s="107">
        <f t="shared" si="54"/>
        <v>-1</v>
      </c>
      <c r="P203" s="107"/>
      <c r="Q203" s="107"/>
      <c r="R203" s="107"/>
      <c r="S203" s="107"/>
      <c r="T203" s="107">
        <f>+T192/T170</f>
        <v>-9.2986084994358786E-2</v>
      </c>
      <c r="U203" s="107">
        <f>+U192/U170</f>
        <v>-8.4485555073790367E-2</v>
      </c>
    </row>
    <row r="204" spans="3:21" ht="13.8" thickBot="1" x14ac:dyDescent="0.3">
      <c r="C204" s="61" t="s">
        <v>14</v>
      </c>
      <c r="D204" s="107">
        <f t="shared" ref="D204:U207" si="55">+D193/D171</f>
        <v>-3.4319045035268586E-2</v>
      </c>
      <c r="E204" s="107">
        <f t="shared" si="55"/>
        <v>-0.60971524288107204</v>
      </c>
      <c r="F204" s="107">
        <f t="shared" si="55"/>
        <v>0.16100971119476165</v>
      </c>
      <c r="G204" s="107">
        <f t="shared" si="55"/>
        <v>5.7800872465999485E-2</v>
      </c>
      <c r="H204" s="107">
        <f t="shared" si="55"/>
        <v>7.0877141386662748E-2</v>
      </c>
      <c r="I204" s="107">
        <f t="shared" si="55"/>
        <v>-0.13384012900253398</v>
      </c>
      <c r="J204" s="107">
        <f t="shared" si="55"/>
        <v>0.149914188149118</v>
      </c>
      <c r="K204" s="107">
        <f t="shared" si="55"/>
        <v>-4.4094378257632169E-2</v>
      </c>
      <c r="L204" s="107">
        <f t="shared" si="55"/>
        <v>-0.49097867687260799</v>
      </c>
      <c r="M204" s="107">
        <f t="shared" si="55"/>
        <v>0.21428571428571427</v>
      </c>
      <c r="N204" s="107">
        <f t="shared" si="55"/>
        <v>-0.36967311312681844</v>
      </c>
      <c r="O204" s="107">
        <f t="shared" si="55"/>
        <v>0.51772388059701491</v>
      </c>
      <c r="P204" s="107">
        <f t="shared" si="55"/>
        <v>-0.47251114413075779</v>
      </c>
      <c r="Q204" s="107">
        <f t="shared" si="55"/>
        <v>-0.33294509151414309</v>
      </c>
      <c r="R204" s="107">
        <f t="shared" si="55"/>
        <v>-0.42166666666666669</v>
      </c>
      <c r="S204" s="107">
        <f t="shared" si="55"/>
        <v>9.1267494579144487E-2</v>
      </c>
      <c r="T204" s="108">
        <f t="shared" si="55"/>
        <v>4.9060419020039818E-2</v>
      </c>
      <c r="U204" s="108">
        <f t="shared" si="55"/>
        <v>6.7425283798669078E-2</v>
      </c>
    </row>
    <row r="205" spans="3:21" ht="13.8" thickBot="1" x14ac:dyDescent="0.3">
      <c r="C205" s="61" t="s">
        <v>15</v>
      </c>
      <c r="D205" s="107">
        <f t="shared" si="55"/>
        <v>-7.53257328990228E-3</v>
      </c>
      <c r="E205" s="107">
        <f t="shared" si="55"/>
        <v>-0.25571880230611865</v>
      </c>
      <c r="F205" s="107">
        <f t="shared" si="55"/>
        <v>8.6502989441546874E-3</v>
      </c>
      <c r="G205" s="107">
        <f t="shared" si="55"/>
        <v>5.9373645674140642E-2</v>
      </c>
      <c r="H205" s="107">
        <f t="shared" si="55"/>
        <v>-9.1166529642824512E-2</v>
      </c>
      <c r="I205" s="107">
        <f t="shared" si="55"/>
        <v>-0.57471264367816088</v>
      </c>
      <c r="J205" s="107">
        <f t="shared" si="55"/>
        <v>0.11485119047619048</v>
      </c>
      <c r="K205" s="107">
        <f t="shared" si="55"/>
        <v>1.4667081518357188</v>
      </c>
      <c r="L205" s="107">
        <f t="shared" si="55"/>
        <v>0.7857142857142857</v>
      </c>
      <c r="M205" s="107">
        <f t="shared" si="55"/>
        <v>-0.66283924843423803</v>
      </c>
      <c r="N205" s="107">
        <f t="shared" si="55"/>
        <v>0.3963963963963964</v>
      </c>
      <c r="O205" s="107">
        <f t="shared" si="55"/>
        <v>0.22763736737686535</v>
      </c>
      <c r="P205" s="107">
        <f t="shared" si="55"/>
        <v>-0.55797101449275366</v>
      </c>
      <c r="Q205" s="107">
        <f t="shared" si="55"/>
        <v>-0.33933933933933935</v>
      </c>
      <c r="R205" s="107">
        <f t="shared" si="55"/>
        <v>-0.72413793103448276</v>
      </c>
      <c r="S205" s="107">
        <f t="shared" si="55"/>
        <v>2.2267206477732792E-2</v>
      </c>
      <c r="T205" s="108">
        <f t="shared" si="55"/>
        <v>7.1296290403670776E-2</v>
      </c>
      <c r="U205" s="108">
        <f t="shared" si="55"/>
        <v>9.1351971948986879E-2</v>
      </c>
    </row>
    <row r="206" spans="3:21" ht="13.8" thickBot="1" x14ac:dyDescent="0.3">
      <c r="C206" s="61" t="s">
        <v>16</v>
      </c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>
        <f t="shared" si="55"/>
        <v>-0.94985250737463123</v>
      </c>
      <c r="Q206" s="107">
        <f t="shared" si="55"/>
        <v>-0.8351648351648352</v>
      </c>
      <c r="R206" s="107"/>
      <c r="S206" s="107"/>
      <c r="T206" s="108">
        <f t="shared" si="55"/>
        <v>-0.32245681381957775</v>
      </c>
      <c r="U206" s="108">
        <f t="shared" si="55"/>
        <v>0.26487523992322459</v>
      </c>
    </row>
    <row r="207" spans="3:21" ht="13.8" thickBot="1" x14ac:dyDescent="0.3">
      <c r="C207" s="61" t="s">
        <v>17</v>
      </c>
      <c r="D207" s="107">
        <f t="shared" ref="D207:S207" si="56">+D196/D174</f>
        <v>-0.42204301075268819</v>
      </c>
      <c r="E207" s="107"/>
      <c r="F207" s="107">
        <f t="shared" si="56"/>
        <v>-0.58017135862913094</v>
      </c>
      <c r="G207" s="107"/>
      <c r="H207" s="107">
        <f t="shared" si="56"/>
        <v>-0.58333333333333337</v>
      </c>
      <c r="I207" s="107" t="e">
        <f t="shared" si="56"/>
        <v>#DIV/0!</v>
      </c>
      <c r="J207" s="107">
        <f t="shared" si="56"/>
        <v>-0.37878787878787878</v>
      </c>
      <c r="K207" s="107"/>
      <c r="L207" s="107">
        <f t="shared" si="56"/>
        <v>-1</v>
      </c>
      <c r="M207" s="107"/>
      <c r="N207" s="107">
        <f t="shared" si="56"/>
        <v>-1</v>
      </c>
      <c r="O207" s="107"/>
      <c r="P207" s="107">
        <f t="shared" si="56"/>
        <v>-0.11935483870967742</v>
      </c>
      <c r="Q207" s="107">
        <f t="shared" si="56"/>
        <v>0.35294117647058826</v>
      </c>
      <c r="R207" s="107">
        <f t="shared" si="56"/>
        <v>-0.55341403220119878</v>
      </c>
      <c r="S207" s="107">
        <f t="shared" si="56"/>
        <v>-0.74691358024691357</v>
      </c>
      <c r="T207" s="109">
        <f t="shared" si="55"/>
        <v>-0.49055679529744733</v>
      </c>
      <c r="U207" s="109">
        <f t="shared" si="55"/>
        <v>-0.51076065690401373</v>
      </c>
    </row>
    <row r="208" spans="3:21" ht="13.8" thickBot="1" x14ac:dyDescent="0.3">
      <c r="C208" s="62" t="s">
        <v>10</v>
      </c>
      <c r="D208" s="64">
        <f>+D197/D175</f>
        <v>-5.2221257506692716E-2</v>
      </c>
      <c r="E208" s="64">
        <f t="shared" ref="E208:U208" si="57">+E197/E175</f>
        <v>-0.16079134674662332</v>
      </c>
      <c r="F208" s="64">
        <f t="shared" si="57"/>
        <v>0.13591124299813284</v>
      </c>
      <c r="G208" s="64">
        <f t="shared" si="57"/>
        <v>6.6656612878902123E-3</v>
      </c>
      <c r="H208" s="64">
        <f t="shared" si="57"/>
        <v>6.2803627833090119E-4</v>
      </c>
      <c r="I208" s="64">
        <f t="shared" si="57"/>
        <v>-0.28956906967378171</v>
      </c>
      <c r="J208" s="64">
        <f t="shared" si="57"/>
        <v>0.11909269750173798</v>
      </c>
      <c r="K208" s="64">
        <f t="shared" si="57"/>
        <v>-1.9748908987413827E-2</v>
      </c>
      <c r="L208" s="64">
        <f t="shared" si="57"/>
        <v>-0.21219339470804094</v>
      </c>
      <c r="M208" s="64">
        <f t="shared" si="57"/>
        <v>-0.63793103448275867</v>
      </c>
      <c r="N208" s="64">
        <f t="shared" si="57"/>
        <v>-0.16862182829336114</v>
      </c>
      <c r="O208" s="64">
        <f t="shared" si="57"/>
        <v>0.25209221537975685</v>
      </c>
      <c r="P208" s="64">
        <f t="shared" si="57"/>
        <v>-0.52002503128911137</v>
      </c>
      <c r="Q208" s="64">
        <f t="shared" si="57"/>
        <v>-0.34364994663820703</v>
      </c>
      <c r="R208" s="64">
        <f t="shared" si="57"/>
        <v>-0.44240663398099389</v>
      </c>
      <c r="S208" s="64">
        <f t="shared" si="57"/>
        <v>8.01703388261433E-2</v>
      </c>
      <c r="T208" s="64">
        <f t="shared" si="57"/>
        <v>2.2719077413446021E-2</v>
      </c>
      <c r="U208" s="64">
        <f t="shared" si="57"/>
        <v>4.2100640980121354E-2</v>
      </c>
    </row>
    <row r="211" spans="3:21" x14ac:dyDescent="0.25">
      <c r="C211" s="126" t="s">
        <v>19</v>
      </c>
      <c r="D211" s="127"/>
      <c r="E211" s="127"/>
      <c r="F211" s="127"/>
      <c r="G211" s="127"/>
      <c r="H211" s="65">
        <f>+(D249+F249+H249+J249)/(+D227+F227+H227+J227)</f>
        <v>-4.768194887033015E-2</v>
      </c>
      <c r="I211" s="106"/>
      <c r="J211" s="322" t="s">
        <v>45</v>
      </c>
      <c r="K211" s="323"/>
      <c r="L211" s="323"/>
      <c r="M211" s="323"/>
      <c r="N211" s="323"/>
      <c r="O211" s="323"/>
      <c r="P211" s="323"/>
      <c r="Q211" s="323"/>
      <c r="R211" s="323"/>
      <c r="S211" s="323"/>
      <c r="T211" s="323"/>
      <c r="U211" s="324"/>
    </row>
    <row r="212" spans="3:21" x14ac:dyDescent="0.25">
      <c r="C212" s="128" t="s">
        <v>20</v>
      </c>
      <c r="D212" s="129"/>
      <c r="E212" s="129"/>
      <c r="F212" s="129"/>
      <c r="G212" s="129"/>
      <c r="H212" s="66">
        <f>+((D249+H249)+2*(F249+J249))/((D227+H227)+2*(F227+J227))</f>
        <v>-3.7726903432387347E-2</v>
      </c>
      <c r="I212" s="106"/>
      <c r="J212" s="325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7"/>
    </row>
    <row r="213" spans="3:21" x14ac:dyDescent="0.25">
      <c r="C213" s="130" t="s">
        <v>21</v>
      </c>
      <c r="D213" s="131"/>
      <c r="E213" s="131"/>
      <c r="F213" s="131"/>
      <c r="G213" s="131"/>
      <c r="H213" s="67">
        <f>+(E249+G249+I249+K249+M249+O249+Q249+S249)/+(E227+G227+I227+K227+M227+O227+Q227+S227)</f>
        <v>-0.14845009200367101</v>
      </c>
      <c r="I213" s="106"/>
      <c r="J213" s="325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7"/>
    </row>
    <row r="214" spans="3:21" x14ac:dyDescent="0.25">
      <c r="C214" s="128" t="s">
        <v>18</v>
      </c>
      <c r="D214" s="129"/>
      <c r="E214" s="129"/>
      <c r="F214" s="129"/>
      <c r="G214" s="129"/>
      <c r="H214" s="66">
        <f>+(L249+M249+N249+O249)/+(L227+M227+N227+O227)</f>
        <v>-0.18592110355864613</v>
      </c>
      <c r="I214" s="106"/>
      <c r="J214" s="322" t="s">
        <v>26</v>
      </c>
      <c r="K214" s="323"/>
      <c r="L214" s="323"/>
      <c r="M214" s="323"/>
      <c r="N214" s="323"/>
      <c r="O214" s="323"/>
      <c r="P214" s="323"/>
      <c r="Q214" s="323"/>
      <c r="R214" s="323"/>
      <c r="S214" s="323"/>
      <c r="T214" s="323"/>
      <c r="U214" s="324"/>
    </row>
    <row r="215" spans="3:21" x14ac:dyDescent="0.25">
      <c r="C215" s="128" t="s">
        <v>23</v>
      </c>
      <c r="D215" s="68"/>
      <c r="E215" s="68"/>
      <c r="F215" s="68"/>
      <c r="G215" s="68"/>
      <c r="H215" s="66">
        <f>+(P249+Q249+R249+S249)/(P227+Q227+R227+S227)</f>
        <v>-0.13250043174442791</v>
      </c>
      <c r="I215" s="106"/>
      <c r="J215" s="325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7"/>
    </row>
    <row r="216" spans="3:21" x14ac:dyDescent="0.25">
      <c r="C216" s="132" t="s">
        <v>22</v>
      </c>
      <c r="D216" s="133"/>
      <c r="E216" s="133"/>
      <c r="F216" s="133"/>
      <c r="G216" s="133"/>
      <c r="H216" s="69">
        <f>+U249/U227</f>
        <v>-8.0933669546780149E-2</v>
      </c>
      <c r="I216" s="106"/>
      <c r="J216" s="328"/>
      <c r="K216" s="329"/>
      <c r="L216" s="329"/>
      <c r="M216" s="329"/>
      <c r="N216" s="329"/>
      <c r="O216" s="329"/>
      <c r="P216" s="329"/>
      <c r="Q216" s="329"/>
      <c r="R216" s="329"/>
      <c r="S216" s="329"/>
      <c r="T216" s="329"/>
      <c r="U216" s="330"/>
    </row>
    <row r="217" spans="3:21" ht="13.8" thickBot="1" x14ac:dyDescent="0.3"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</row>
    <row r="218" spans="3:21" ht="13.8" thickBot="1" x14ac:dyDescent="0.3">
      <c r="C218" s="70">
        <v>2019</v>
      </c>
      <c r="D218" s="308" t="s">
        <v>46</v>
      </c>
      <c r="E218" s="309"/>
      <c r="F218" s="309"/>
      <c r="G218" s="309"/>
      <c r="H218" s="309"/>
      <c r="I218" s="309"/>
      <c r="J218" s="309"/>
      <c r="K218" s="309"/>
      <c r="L218" s="309"/>
      <c r="M218" s="309"/>
      <c r="N218" s="309"/>
      <c r="O218" s="309"/>
      <c r="P218" s="309"/>
      <c r="Q218" s="309"/>
      <c r="R218" s="309"/>
      <c r="S218" s="309"/>
      <c r="T218" s="309"/>
      <c r="U218" s="310"/>
    </row>
    <row r="219" spans="3:21" ht="13.8" thickBot="1" x14ac:dyDescent="0.3">
      <c r="C219" s="311" t="s">
        <v>12</v>
      </c>
      <c r="D219" s="313" t="s">
        <v>0</v>
      </c>
      <c r="E219" s="314"/>
      <c r="F219" s="314"/>
      <c r="G219" s="315"/>
      <c r="H219" s="316" t="s">
        <v>1</v>
      </c>
      <c r="I219" s="317"/>
      <c r="J219" s="317"/>
      <c r="K219" s="318"/>
      <c r="L219" s="316" t="s">
        <v>2</v>
      </c>
      <c r="M219" s="317"/>
      <c r="N219" s="317"/>
      <c r="O219" s="318"/>
      <c r="P219" s="316" t="s">
        <v>3</v>
      </c>
      <c r="Q219" s="317"/>
      <c r="R219" s="317"/>
      <c r="S219" s="318"/>
      <c r="T219" s="319" t="s">
        <v>4</v>
      </c>
      <c r="U219" s="319" t="s">
        <v>5</v>
      </c>
    </row>
    <row r="220" spans="3:21" ht="13.8" thickBot="1" x14ac:dyDescent="0.3">
      <c r="C220" s="311"/>
      <c r="D220" s="306" t="s">
        <v>6</v>
      </c>
      <c r="E220" s="307"/>
      <c r="F220" s="306" t="s">
        <v>7</v>
      </c>
      <c r="G220" s="307"/>
      <c r="H220" s="306" t="s">
        <v>6</v>
      </c>
      <c r="I220" s="307"/>
      <c r="J220" s="306" t="s">
        <v>7</v>
      </c>
      <c r="K220" s="307"/>
      <c r="L220" s="306" t="s">
        <v>6</v>
      </c>
      <c r="M220" s="307"/>
      <c r="N220" s="306" t="s">
        <v>7</v>
      </c>
      <c r="O220" s="307"/>
      <c r="P220" s="306" t="s">
        <v>6</v>
      </c>
      <c r="Q220" s="307"/>
      <c r="R220" s="306" t="s">
        <v>7</v>
      </c>
      <c r="S220" s="307"/>
      <c r="T220" s="320"/>
      <c r="U220" s="320"/>
    </row>
    <row r="221" spans="3:21" ht="13.8" thickBot="1" x14ac:dyDescent="0.3">
      <c r="C221" s="312"/>
      <c r="D221" s="71" t="s">
        <v>8</v>
      </c>
      <c r="E221" s="71" t="s">
        <v>9</v>
      </c>
      <c r="F221" s="71" t="s">
        <v>8</v>
      </c>
      <c r="G221" s="72" t="s">
        <v>9</v>
      </c>
      <c r="H221" s="71" t="s">
        <v>8</v>
      </c>
      <c r="I221" s="71" t="s">
        <v>9</v>
      </c>
      <c r="J221" s="71" t="s">
        <v>8</v>
      </c>
      <c r="K221" s="71" t="s">
        <v>9</v>
      </c>
      <c r="L221" s="71" t="s">
        <v>8</v>
      </c>
      <c r="M221" s="71" t="s">
        <v>9</v>
      </c>
      <c r="N221" s="71" t="s">
        <v>8</v>
      </c>
      <c r="O221" s="71" t="s">
        <v>9</v>
      </c>
      <c r="P221" s="71" t="s">
        <v>8</v>
      </c>
      <c r="Q221" s="71" t="s">
        <v>9</v>
      </c>
      <c r="R221" s="71" t="s">
        <v>8</v>
      </c>
      <c r="S221" s="71" t="s">
        <v>9</v>
      </c>
      <c r="T221" s="321"/>
      <c r="U221" s="321"/>
    </row>
    <row r="222" spans="3:21" x14ac:dyDescent="0.25">
      <c r="C222" s="73" t="s">
        <v>13</v>
      </c>
      <c r="D222" s="135">
        <f>+D66+D14+D118+D170</f>
        <v>24379</v>
      </c>
      <c r="E222" s="135">
        <f t="shared" ref="E222:S222" si="58">+E66+E14+E118+E170</f>
        <v>41010</v>
      </c>
      <c r="F222" s="135">
        <f t="shared" si="58"/>
        <v>64534</v>
      </c>
      <c r="G222" s="135">
        <f t="shared" si="58"/>
        <v>19526</v>
      </c>
      <c r="H222" s="135">
        <f t="shared" si="58"/>
        <v>60552</v>
      </c>
      <c r="I222" s="135">
        <f t="shared" si="58"/>
        <v>9171</v>
      </c>
      <c r="J222" s="135">
        <f t="shared" si="58"/>
        <v>35724</v>
      </c>
      <c r="K222" s="135">
        <f t="shared" si="58"/>
        <v>81952</v>
      </c>
      <c r="L222" s="135">
        <f t="shared" si="58"/>
        <v>48980</v>
      </c>
      <c r="M222" s="135">
        <f t="shared" si="58"/>
        <v>0</v>
      </c>
      <c r="N222" s="135">
        <f t="shared" si="58"/>
        <v>61610</v>
      </c>
      <c r="O222" s="135">
        <f t="shared" si="58"/>
        <v>5</v>
      </c>
      <c r="P222" s="135">
        <f t="shared" si="58"/>
        <v>0</v>
      </c>
      <c r="Q222" s="135">
        <f t="shared" si="58"/>
        <v>0</v>
      </c>
      <c r="R222" s="135">
        <f t="shared" si="58"/>
        <v>85</v>
      </c>
      <c r="S222" s="135">
        <f t="shared" si="58"/>
        <v>0</v>
      </c>
      <c r="T222" s="103">
        <f>SUM(D222:S222)</f>
        <v>447528</v>
      </c>
      <c r="U222" s="103">
        <f>D222+E222+H222+I222+L222+M222+P222+Q222+(2*(F222+G222+J222+K222+N222+O222+R222+S222))</f>
        <v>710964</v>
      </c>
    </row>
    <row r="223" spans="3:21" x14ac:dyDescent="0.25">
      <c r="C223" s="74" t="s">
        <v>14</v>
      </c>
      <c r="D223" s="104">
        <f t="shared" ref="D223:S226" si="59">+D67+D15+D119+D171</f>
        <v>190447</v>
      </c>
      <c r="E223" s="104">
        <f t="shared" si="59"/>
        <v>5841</v>
      </c>
      <c r="F223" s="104">
        <f t="shared" si="59"/>
        <v>400645</v>
      </c>
      <c r="G223" s="104">
        <f t="shared" si="59"/>
        <v>101130</v>
      </c>
      <c r="H223" s="104">
        <f t="shared" si="59"/>
        <v>110534</v>
      </c>
      <c r="I223" s="104">
        <f t="shared" si="59"/>
        <v>49763</v>
      </c>
      <c r="J223" s="104">
        <f t="shared" si="59"/>
        <v>269059</v>
      </c>
      <c r="K223" s="104">
        <f t="shared" si="59"/>
        <v>193768</v>
      </c>
      <c r="L223" s="104">
        <f t="shared" si="59"/>
        <v>11957</v>
      </c>
      <c r="M223" s="104">
        <f t="shared" si="59"/>
        <v>847</v>
      </c>
      <c r="N223" s="104">
        <f t="shared" si="59"/>
        <v>20758</v>
      </c>
      <c r="O223" s="104">
        <f t="shared" si="59"/>
        <v>6162</v>
      </c>
      <c r="P223" s="104">
        <f t="shared" si="59"/>
        <v>3172</v>
      </c>
      <c r="Q223" s="104">
        <f t="shared" si="59"/>
        <v>26157</v>
      </c>
      <c r="R223" s="104">
        <f t="shared" si="59"/>
        <v>7267</v>
      </c>
      <c r="S223" s="104">
        <f t="shared" si="59"/>
        <v>40921</v>
      </c>
      <c r="T223" s="104">
        <f t="shared" ref="T223:T226" si="60">SUM(D223:S223)</f>
        <v>1438428</v>
      </c>
      <c r="U223" s="104">
        <f t="shared" ref="U223:U227" si="61">D223+E223+H223+I223+L223+M223+P223+Q223+(2*(F223+G223+J223+K223+N223+O223+R223+S223))</f>
        <v>2478138</v>
      </c>
    </row>
    <row r="224" spans="3:21" x14ac:dyDescent="0.25">
      <c r="C224" s="75" t="s">
        <v>15</v>
      </c>
      <c r="D224" s="104">
        <f t="shared" si="59"/>
        <v>19561</v>
      </c>
      <c r="E224" s="104">
        <f t="shared" si="59"/>
        <v>28516</v>
      </c>
      <c r="F224" s="104">
        <f t="shared" si="59"/>
        <v>29725</v>
      </c>
      <c r="G224" s="104">
        <f t="shared" si="59"/>
        <v>173199</v>
      </c>
      <c r="H224" s="104">
        <f t="shared" si="59"/>
        <v>50985</v>
      </c>
      <c r="I224" s="104">
        <f t="shared" si="59"/>
        <v>4856</v>
      </c>
      <c r="J224" s="104">
        <f t="shared" si="59"/>
        <v>282948</v>
      </c>
      <c r="K224" s="104">
        <f t="shared" si="59"/>
        <v>9357</v>
      </c>
      <c r="L224" s="104">
        <f t="shared" si="59"/>
        <v>118</v>
      </c>
      <c r="M224" s="104">
        <f t="shared" si="59"/>
        <v>8613</v>
      </c>
      <c r="N224" s="104">
        <f t="shared" si="59"/>
        <v>1002</v>
      </c>
      <c r="O224" s="104">
        <f t="shared" si="59"/>
        <v>69886</v>
      </c>
      <c r="P224" s="104">
        <f t="shared" si="59"/>
        <v>833</v>
      </c>
      <c r="Q224" s="104">
        <f t="shared" si="59"/>
        <v>1585</v>
      </c>
      <c r="R224" s="104">
        <f t="shared" si="59"/>
        <v>996</v>
      </c>
      <c r="S224" s="104">
        <f t="shared" si="59"/>
        <v>2301</v>
      </c>
      <c r="T224" s="104">
        <f t="shared" si="60"/>
        <v>684481</v>
      </c>
      <c r="U224" s="104">
        <f t="shared" si="61"/>
        <v>1253895</v>
      </c>
    </row>
    <row r="225" spans="3:21" x14ac:dyDescent="0.25">
      <c r="C225" s="75" t="s">
        <v>16</v>
      </c>
      <c r="D225" s="104">
        <f t="shared" si="59"/>
        <v>0</v>
      </c>
      <c r="E225" s="104">
        <f t="shared" si="59"/>
        <v>0</v>
      </c>
      <c r="F225" s="104">
        <f t="shared" si="59"/>
        <v>0</v>
      </c>
      <c r="G225" s="104">
        <f t="shared" si="59"/>
        <v>0</v>
      </c>
      <c r="H225" s="104">
        <f t="shared" si="59"/>
        <v>0</v>
      </c>
      <c r="I225" s="104">
        <f t="shared" si="59"/>
        <v>0</v>
      </c>
      <c r="J225" s="104">
        <f t="shared" si="59"/>
        <v>0</v>
      </c>
      <c r="K225" s="104">
        <f t="shared" si="59"/>
        <v>0</v>
      </c>
      <c r="L225" s="104">
        <f t="shared" si="59"/>
        <v>0</v>
      </c>
      <c r="M225" s="104">
        <f t="shared" si="59"/>
        <v>0</v>
      </c>
      <c r="N225" s="104">
        <f t="shared" si="59"/>
        <v>0</v>
      </c>
      <c r="O225" s="104">
        <f t="shared" si="59"/>
        <v>0</v>
      </c>
      <c r="P225" s="104">
        <f t="shared" si="59"/>
        <v>1644</v>
      </c>
      <c r="Q225" s="104">
        <f t="shared" si="59"/>
        <v>481</v>
      </c>
      <c r="R225" s="104">
        <f t="shared" si="59"/>
        <v>0</v>
      </c>
      <c r="S225" s="104">
        <f t="shared" si="59"/>
        <v>0</v>
      </c>
      <c r="T225" s="104">
        <f t="shared" si="60"/>
        <v>2125</v>
      </c>
      <c r="U225" s="104">
        <f t="shared" si="61"/>
        <v>2125</v>
      </c>
    </row>
    <row r="226" spans="3:21" ht="13.8" thickBot="1" x14ac:dyDescent="0.3">
      <c r="C226" s="74" t="s">
        <v>17</v>
      </c>
      <c r="D226" s="136">
        <f t="shared" si="59"/>
        <v>1568</v>
      </c>
      <c r="E226" s="136">
        <f t="shared" si="59"/>
        <v>8</v>
      </c>
      <c r="F226" s="136">
        <f t="shared" si="59"/>
        <v>3425</v>
      </c>
      <c r="G226" s="136">
        <f t="shared" si="59"/>
        <v>16</v>
      </c>
      <c r="H226" s="136">
        <f t="shared" si="59"/>
        <v>298</v>
      </c>
      <c r="I226" s="136">
        <f t="shared" si="59"/>
        <v>4</v>
      </c>
      <c r="J226" s="136">
        <f t="shared" si="59"/>
        <v>3015</v>
      </c>
      <c r="K226" s="136">
        <f t="shared" si="59"/>
        <v>10</v>
      </c>
      <c r="L226" s="136">
        <f t="shared" si="59"/>
        <v>1</v>
      </c>
      <c r="M226" s="136">
        <f t="shared" si="59"/>
        <v>0</v>
      </c>
      <c r="N226" s="136">
        <f t="shared" si="59"/>
        <v>8</v>
      </c>
      <c r="O226" s="136">
        <f t="shared" si="59"/>
        <v>0</v>
      </c>
      <c r="P226" s="136">
        <f t="shared" si="59"/>
        <v>1315</v>
      </c>
      <c r="Q226" s="136">
        <f t="shared" si="59"/>
        <v>252</v>
      </c>
      <c r="R226" s="136">
        <f t="shared" si="59"/>
        <v>9266.25</v>
      </c>
      <c r="S226" s="136">
        <f t="shared" si="59"/>
        <v>715</v>
      </c>
      <c r="T226" s="104">
        <f t="shared" si="60"/>
        <v>19901.25</v>
      </c>
      <c r="U226" s="104">
        <f t="shared" si="61"/>
        <v>36356.5</v>
      </c>
    </row>
    <row r="227" spans="3:21" ht="13.8" thickBot="1" x14ac:dyDescent="0.3">
      <c r="C227" s="76" t="s">
        <v>10</v>
      </c>
      <c r="D227" s="77">
        <f>SUM(D222:D226)</f>
        <v>235955</v>
      </c>
      <c r="E227" s="77">
        <f t="shared" ref="E227:S227" si="62">SUM(E222:E226)</f>
        <v>75375</v>
      </c>
      <c r="F227" s="77">
        <f t="shared" si="62"/>
        <v>498329</v>
      </c>
      <c r="G227" s="77">
        <f t="shared" si="62"/>
        <v>293871</v>
      </c>
      <c r="H227" s="77">
        <f t="shared" si="62"/>
        <v>222369</v>
      </c>
      <c r="I227" s="77">
        <f t="shared" si="62"/>
        <v>63794</v>
      </c>
      <c r="J227" s="77">
        <f t="shared" si="62"/>
        <v>590746</v>
      </c>
      <c r="K227" s="77">
        <f t="shared" si="62"/>
        <v>285087</v>
      </c>
      <c r="L227" s="77">
        <f t="shared" si="62"/>
        <v>61056</v>
      </c>
      <c r="M227" s="77">
        <f t="shared" si="62"/>
        <v>9460</v>
      </c>
      <c r="N227" s="77">
        <f t="shared" si="62"/>
        <v>83378</v>
      </c>
      <c r="O227" s="77">
        <f t="shared" si="62"/>
        <v>76053</v>
      </c>
      <c r="P227" s="77">
        <f t="shared" si="62"/>
        <v>6964</v>
      </c>
      <c r="Q227" s="77">
        <f t="shared" si="62"/>
        <v>28475</v>
      </c>
      <c r="R227" s="77">
        <f t="shared" si="62"/>
        <v>17614.25</v>
      </c>
      <c r="S227" s="77">
        <f t="shared" si="62"/>
        <v>43937</v>
      </c>
      <c r="T227" s="77">
        <f>SUM(D227:S227)</f>
        <v>2592463.25</v>
      </c>
      <c r="U227" s="77">
        <f t="shared" si="61"/>
        <v>4481478.5</v>
      </c>
    </row>
    <row r="228" spans="3:21" ht="13.8" thickBot="1" x14ac:dyDescent="0.3"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</row>
    <row r="229" spans="3:21" ht="13.8" thickBot="1" x14ac:dyDescent="0.3">
      <c r="C229" s="70">
        <v>2020</v>
      </c>
      <c r="D229" s="308" t="s">
        <v>47</v>
      </c>
      <c r="E229" s="309"/>
      <c r="F229" s="309"/>
      <c r="G229" s="309"/>
      <c r="H229" s="309"/>
      <c r="I229" s="309"/>
      <c r="J229" s="309"/>
      <c r="K229" s="309"/>
      <c r="L229" s="309"/>
      <c r="M229" s="309"/>
      <c r="N229" s="309"/>
      <c r="O229" s="309"/>
      <c r="P229" s="309"/>
      <c r="Q229" s="309"/>
      <c r="R229" s="309"/>
      <c r="S229" s="309"/>
      <c r="T229" s="309"/>
      <c r="U229" s="310"/>
    </row>
    <row r="230" spans="3:21" ht="13.8" thickBot="1" x14ac:dyDescent="0.3">
      <c r="C230" s="311" t="s">
        <v>12</v>
      </c>
      <c r="D230" s="313" t="s">
        <v>0</v>
      </c>
      <c r="E230" s="314"/>
      <c r="F230" s="314"/>
      <c r="G230" s="315"/>
      <c r="H230" s="316" t="s">
        <v>1</v>
      </c>
      <c r="I230" s="317"/>
      <c r="J230" s="317"/>
      <c r="K230" s="318"/>
      <c r="L230" s="316" t="s">
        <v>2</v>
      </c>
      <c r="M230" s="317"/>
      <c r="N230" s="317"/>
      <c r="O230" s="318"/>
      <c r="P230" s="316" t="s">
        <v>3</v>
      </c>
      <c r="Q230" s="317"/>
      <c r="R230" s="317"/>
      <c r="S230" s="318"/>
      <c r="T230" s="319" t="s">
        <v>4</v>
      </c>
      <c r="U230" s="319" t="s">
        <v>5</v>
      </c>
    </row>
    <row r="231" spans="3:21" ht="13.8" thickBot="1" x14ac:dyDescent="0.3">
      <c r="C231" s="311"/>
      <c r="D231" s="306" t="s">
        <v>6</v>
      </c>
      <c r="E231" s="307"/>
      <c r="F231" s="306" t="s">
        <v>7</v>
      </c>
      <c r="G231" s="307"/>
      <c r="H231" s="306" t="s">
        <v>6</v>
      </c>
      <c r="I231" s="307"/>
      <c r="J231" s="306" t="s">
        <v>7</v>
      </c>
      <c r="K231" s="307"/>
      <c r="L231" s="306" t="s">
        <v>6</v>
      </c>
      <c r="M231" s="307"/>
      <c r="N231" s="306" t="s">
        <v>7</v>
      </c>
      <c r="O231" s="307"/>
      <c r="P231" s="306" t="s">
        <v>6</v>
      </c>
      <c r="Q231" s="307"/>
      <c r="R231" s="306" t="s">
        <v>7</v>
      </c>
      <c r="S231" s="307"/>
      <c r="T231" s="320"/>
      <c r="U231" s="320"/>
    </row>
    <row r="232" spans="3:21" ht="13.8" thickBot="1" x14ac:dyDescent="0.3">
      <c r="C232" s="312"/>
      <c r="D232" s="71" t="s">
        <v>8</v>
      </c>
      <c r="E232" s="71" t="s">
        <v>9</v>
      </c>
      <c r="F232" s="71" t="s">
        <v>8</v>
      </c>
      <c r="G232" s="72" t="s">
        <v>9</v>
      </c>
      <c r="H232" s="71" t="s">
        <v>8</v>
      </c>
      <c r="I232" s="71" t="s">
        <v>9</v>
      </c>
      <c r="J232" s="71" t="s">
        <v>8</v>
      </c>
      <c r="K232" s="71" t="s">
        <v>9</v>
      </c>
      <c r="L232" s="71" t="s">
        <v>8</v>
      </c>
      <c r="M232" s="71" t="s">
        <v>9</v>
      </c>
      <c r="N232" s="71" t="s">
        <v>8</v>
      </c>
      <c r="O232" s="71" t="s">
        <v>9</v>
      </c>
      <c r="P232" s="71" t="s">
        <v>8</v>
      </c>
      <c r="Q232" s="71" t="s">
        <v>9</v>
      </c>
      <c r="R232" s="71" t="s">
        <v>8</v>
      </c>
      <c r="S232" s="71" t="s">
        <v>9</v>
      </c>
      <c r="T232" s="321"/>
      <c r="U232" s="321"/>
    </row>
    <row r="233" spans="3:21" x14ac:dyDescent="0.25">
      <c r="C233" s="73" t="s">
        <v>13</v>
      </c>
      <c r="D233" s="135">
        <f>+D77+D25+D129+D181</f>
        <v>18729</v>
      </c>
      <c r="E233" s="135">
        <f t="shared" ref="E233:S233" si="63">+E77+E25+E129+E181</f>
        <v>40570</v>
      </c>
      <c r="F233" s="135">
        <f t="shared" si="63"/>
        <v>60396</v>
      </c>
      <c r="G233" s="135">
        <f t="shared" si="63"/>
        <v>16196</v>
      </c>
      <c r="H233" s="135">
        <f t="shared" si="63"/>
        <v>56926</v>
      </c>
      <c r="I233" s="135">
        <f t="shared" si="63"/>
        <v>6087</v>
      </c>
      <c r="J233" s="135">
        <f t="shared" si="63"/>
        <v>40195</v>
      </c>
      <c r="K233" s="135">
        <f t="shared" si="63"/>
        <v>61233</v>
      </c>
      <c r="L233" s="135">
        <f t="shared" si="63"/>
        <v>38724</v>
      </c>
      <c r="M233" s="135">
        <f t="shared" si="63"/>
        <v>0</v>
      </c>
      <c r="N233" s="135">
        <f t="shared" si="63"/>
        <v>49078</v>
      </c>
      <c r="O233" s="135">
        <f t="shared" si="63"/>
        <v>0</v>
      </c>
      <c r="P233" s="135">
        <f t="shared" si="63"/>
        <v>0</v>
      </c>
      <c r="Q233" s="135">
        <f t="shared" si="63"/>
        <v>0</v>
      </c>
      <c r="R233" s="135">
        <f t="shared" si="63"/>
        <v>69</v>
      </c>
      <c r="S233" s="135">
        <f t="shared" si="63"/>
        <v>0</v>
      </c>
      <c r="T233" s="103">
        <f>SUM(D233:S233)</f>
        <v>388203</v>
      </c>
      <c r="U233" s="103">
        <f>D233+E233+H233+I233+L233+M233+P233+Q233+(2*(F233+G233+J233+K233+N233+O233+R233+S233))</f>
        <v>615370</v>
      </c>
    </row>
    <row r="234" spans="3:21" x14ac:dyDescent="0.25">
      <c r="C234" s="74" t="s">
        <v>14</v>
      </c>
      <c r="D234" s="104">
        <f t="shared" ref="D234:S237" si="64">+D78+D26+D130+D182</f>
        <v>166956</v>
      </c>
      <c r="E234" s="104">
        <f t="shared" si="64"/>
        <v>3240</v>
      </c>
      <c r="F234" s="104">
        <f t="shared" si="64"/>
        <v>363926</v>
      </c>
      <c r="G234" s="104">
        <f t="shared" si="64"/>
        <v>99924</v>
      </c>
      <c r="H234" s="104">
        <f t="shared" si="64"/>
        <v>104284</v>
      </c>
      <c r="I234" s="104">
        <f t="shared" si="64"/>
        <v>36052</v>
      </c>
      <c r="J234" s="104">
        <f t="shared" si="64"/>
        <v>274615</v>
      </c>
      <c r="K234" s="104">
        <f t="shared" si="64"/>
        <v>133623</v>
      </c>
      <c r="L234" s="104">
        <f t="shared" si="64"/>
        <v>11635</v>
      </c>
      <c r="M234" s="104">
        <f t="shared" si="64"/>
        <v>1534</v>
      </c>
      <c r="N234" s="104">
        <f t="shared" si="64"/>
        <v>19075</v>
      </c>
      <c r="O234" s="104">
        <f t="shared" si="64"/>
        <v>4106</v>
      </c>
      <c r="P234" s="104">
        <f t="shared" si="64"/>
        <v>3291</v>
      </c>
      <c r="Q234" s="104">
        <f t="shared" si="64"/>
        <v>17716</v>
      </c>
      <c r="R234" s="104">
        <f t="shared" si="64"/>
        <v>7178</v>
      </c>
      <c r="S234" s="104">
        <f t="shared" si="64"/>
        <v>42025</v>
      </c>
      <c r="T234" s="104">
        <f t="shared" ref="T234:T237" si="65">SUM(D234:S234)</f>
        <v>1289180</v>
      </c>
      <c r="U234" s="104">
        <f t="shared" ref="U234:U238" si="66">D234+E234+H234+I234+L234+M234+P234+Q234+(2*(F234+G234+J234+K234+N234+O234+R234+S234))</f>
        <v>2233652</v>
      </c>
    </row>
    <row r="235" spans="3:21" x14ac:dyDescent="0.25">
      <c r="C235" s="74" t="s">
        <v>15</v>
      </c>
      <c r="D235" s="104">
        <f t="shared" si="64"/>
        <v>18695</v>
      </c>
      <c r="E235" s="104">
        <f t="shared" si="64"/>
        <v>20727</v>
      </c>
      <c r="F235" s="104">
        <f t="shared" si="64"/>
        <v>30574</v>
      </c>
      <c r="G235" s="104">
        <f t="shared" si="64"/>
        <v>185381</v>
      </c>
      <c r="H235" s="104">
        <f t="shared" si="64"/>
        <v>43229</v>
      </c>
      <c r="I235" s="104">
        <f t="shared" si="64"/>
        <v>2947</v>
      </c>
      <c r="J235" s="104">
        <f t="shared" si="64"/>
        <v>289060</v>
      </c>
      <c r="K235" s="104">
        <f t="shared" si="64"/>
        <v>8453</v>
      </c>
      <c r="L235" s="104">
        <f t="shared" si="64"/>
        <v>220</v>
      </c>
      <c r="M235" s="104">
        <f t="shared" si="64"/>
        <v>3659</v>
      </c>
      <c r="N235" s="104">
        <f t="shared" si="64"/>
        <v>1090</v>
      </c>
      <c r="O235" s="104">
        <f t="shared" si="64"/>
        <v>58074</v>
      </c>
      <c r="P235" s="104">
        <f t="shared" si="64"/>
        <v>512</v>
      </c>
      <c r="Q235" s="104">
        <f t="shared" si="64"/>
        <v>996</v>
      </c>
      <c r="R235" s="104">
        <f t="shared" si="64"/>
        <v>558</v>
      </c>
      <c r="S235" s="104">
        <f t="shared" si="64"/>
        <v>2259</v>
      </c>
      <c r="T235" s="104">
        <f t="shared" si="65"/>
        <v>666434</v>
      </c>
      <c r="U235" s="104">
        <f t="shared" si="66"/>
        <v>1241883</v>
      </c>
    </row>
    <row r="236" spans="3:21" x14ac:dyDescent="0.25">
      <c r="C236" s="74" t="s">
        <v>16</v>
      </c>
      <c r="D236" s="104">
        <f t="shared" si="64"/>
        <v>0</v>
      </c>
      <c r="E236" s="104">
        <f t="shared" si="64"/>
        <v>0</v>
      </c>
      <c r="F236" s="104">
        <f t="shared" si="64"/>
        <v>0</v>
      </c>
      <c r="G236" s="104">
        <f t="shared" si="64"/>
        <v>0</v>
      </c>
      <c r="H236" s="104">
        <f t="shared" si="64"/>
        <v>0</v>
      </c>
      <c r="I236" s="104">
        <f t="shared" si="64"/>
        <v>0</v>
      </c>
      <c r="J236" s="104">
        <f t="shared" si="64"/>
        <v>0</v>
      </c>
      <c r="K236" s="104">
        <f t="shared" si="64"/>
        <v>0</v>
      </c>
      <c r="L236" s="104">
        <f t="shared" si="64"/>
        <v>0</v>
      </c>
      <c r="M236" s="104">
        <f t="shared" si="64"/>
        <v>0</v>
      </c>
      <c r="N236" s="104">
        <f t="shared" si="64"/>
        <v>0</v>
      </c>
      <c r="O236" s="104">
        <f t="shared" si="64"/>
        <v>0</v>
      </c>
      <c r="P236" s="104">
        <f t="shared" si="64"/>
        <v>177</v>
      </c>
      <c r="Q236" s="104">
        <f t="shared" si="64"/>
        <v>180</v>
      </c>
      <c r="R236" s="104">
        <f t="shared" si="64"/>
        <v>1069</v>
      </c>
      <c r="S236" s="104">
        <f t="shared" si="64"/>
        <v>329</v>
      </c>
      <c r="T236" s="104">
        <f t="shared" si="65"/>
        <v>1755</v>
      </c>
      <c r="U236" s="104">
        <f t="shared" si="66"/>
        <v>3153</v>
      </c>
    </row>
    <row r="237" spans="3:21" ht="13.8" thickBot="1" x14ac:dyDescent="0.3">
      <c r="C237" s="74" t="s">
        <v>17</v>
      </c>
      <c r="D237" s="136">
        <f t="shared" si="64"/>
        <v>1196</v>
      </c>
      <c r="E237" s="136">
        <f t="shared" si="64"/>
        <v>14</v>
      </c>
      <c r="F237" s="136">
        <f t="shared" si="64"/>
        <v>2172</v>
      </c>
      <c r="G237" s="136">
        <f t="shared" si="64"/>
        <v>17</v>
      </c>
      <c r="H237" s="136">
        <f t="shared" si="64"/>
        <v>209</v>
      </c>
      <c r="I237" s="136">
        <f t="shared" si="64"/>
        <v>0</v>
      </c>
      <c r="J237" s="136">
        <f t="shared" si="64"/>
        <v>2454</v>
      </c>
      <c r="K237" s="136">
        <f t="shared" si="64"/>
        <v>0</v>
      </c>
      <c r="L237" s="136">
        <f t="shared" si="64"/>
        <v>0</v>
      </c>
      <c r="M237" s="136">
        <f t="shared" si="64"/>
        <v>0</v>
      </c>
      <c r="N237" s="136">
        <f t="shared" si="64"/>
        <v>0</v>
      </c>
      <c r="O237" s="136">
        <f t="shared" si="64"/>
        <v>0</v>
      </c>
      <c r="P237" s="136">
        <f t="shared" si="64"/>
        <v>1351</v>
      </c>
      <c r="Q237" s="136">
        <f t="shared" si="64"/>
        <v>196</v>
      </c>
      <c r="R237" s="136">
        <f t="shared" si="64"/>
        <v>5769</v>
      </c>
      <c r="S237" s="136">
        <f t="shared" si="64"/>
        <v>464</v>
      </c>
      <c r="T237" s="104">
        <f t="shared" si="65"/>
        <v>13842</v>
      </c>
      <c r="U237" s="104">
        <f t="shared" si="66"/>
        <v>24718</v>
      </c>
    </row>
    <row r="238" spans="3:21" ht="13.8" thickBot="1" x14ac:dyDescent="0.3">
      <c r="C238" s="76" t="s">
        <v>10</v>
      </c>
      <c r="D238" s="77">
        <f>SUM(D233:D237)</f>
        <v>205576</v>
      </c>
      <c r="E238" s="77">
        <f t="shared" ref="E238:S238" si="67">SUM(E233:E237)</f>
        <v>64551</v>
      </c>
      <c r="F238" s="77">
        <f t="shared" si="67"/>
        <v>457068</v>
      </c>
      <c r="G238" s="77">
        <f t="shared" si="67"/>
        <v>301518</v>
      </c>
      <c r="H238" s="77">
        <f t="shared" si="67"/>
        <v>204648</v>
      </c>
      <c r="I238" s="77">
        <f t="shared" si="67"/>
        <v>45086</v>
      </c>
      <c r="J238" s="77">
        <f t="shared" si="67"/>
        <v>606324</v>
      </c>
      <c r="K238" s="77">
        <f t="shared" si="67"/>
        <v>203309</v>
      </c>
      <c r="L238" s="77">
        <f t="shared" si="67"/>
        <v>50579</v>
      </c>
      <c r="M238" s="77">
        <f t="shared" si="67"/>
        <v>5193</v>
      </c>
      <c r="N238" s="77">
        <f t="shared" si="67"/>
        <v>69243</v>
      </c>
      <c r="O238" s="77">
        <f t="shared" si="67"/>
        <v>62180</v>
      </c>
      <c r="P238" s="77">
        <f t="shared" si="67"/>
        <v>5331</v>
      </c>
      <c r="Q238" s="77">
        <f t="shared" si="67"/>
        <v>19088</v>
      </c>
      <c r="R238" s="77">
        <f t="shared" si="67"/>
        <v>14643</v>
      </c>
      <c r="S238" s="77">
        <f t="shared" si="67"/>
        <v>45077</v>
      </c>
      <c r="T238" s="77">
        <f>SUM(D238:S238)</f>
        <v>2359414</v>
      </c>
      <c r="U238" s="77">
        <f t="shared" si="66"/>
        <v>4118776</v>
      </c>
    </row>
    <row r="239" spans="3:21" ht="13.8" thickBot="1" x14ac:dyDescent="0.3"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</row>
    <row r="240" spans="3:21" ht="15.75" customHeight="1" thickBot="1" x14ac:dyDescent="0.3">
      <c r="C240" s="308" t="s">
        <v>48</v>
      </c>
      <c r="D240" s="309"/>
      <c r="E240" s="309"/>
      <c r="F240" s="309"/>
      <c r="G240" s="309"/>
      <c r="H240" s="309"/>
      <c r="I240" s="309"/>
      <c r="J240" s="309"/>
      <c r="K240" s="309"/>
      <c r="L240" s="309"/>
      <c r="M240" s="309"/>
      <c r="N240" s="309"/>
      <c r="O240" s="309"/>
      <c r="P240" s="309"/>
      <c r="Q240" s="309"/>
      <c r="R240" s="309"/>
      <c r="S240" s="309"/>
      <c r="T240" s="309"/>
      <c r="U240" s="310"/>
    </row>
    <row r="241" spans="3:23" ht="15.75" customHeight="1" thickBot="1" x14ac:dyDescent="0.3">
      <c r="C241" s="311" t="s">
        <v>12</v>
      </c>
      <c r="D241" s="313" t="s">
        <v>0</v>
      </c>
      <c r="E241" s="314"/>
      <c r="F241" s="314"/>
      <c r="G241" s="315"/>
      <c r="H241" s="316" t="s">
        <v>1</v>
      </c>
      <c r="I241" s="317"/>
      <c r="J241" s="317"/>
      <c r="K241" s="318"/>
      <c r="L241" s="316" t="s">
        <v>2</v>
      </c>
      <c r="M241" s="317"/>
      <c r="N241" s="317"/>
      <c r="O241" s="318"/>
      <c r="P241" s="316" t="s">
        <v>3</v>
      </c>
      <c r="Q241" s="317"/>
      <c r="R241" s="317"/>
      <c r="S241" s="318"/>
      <c r="T241" s="319" t="s">
        <v>4</v>
      </c>
      <c r="U241" s="319" t="s">
        <v>5</v>
      </c>
    </row>
    <row r="242" spans="3:23" ht="13.8" thickBot="1" x14ac:dyDescent="0.3">
      <c r="C242" s="311"/>
      <c r="D242" s="306" t="s">
        <v>6</v>
      </c>
      <c r="E242" s="307"/>
      <c r="F242" s="306" t="s">
        <v>7</v>
      </c>
      <c r="G242" s="307"/>
      <c r="H242" s="306" t="s">
        <v>6</v>
      </c>
      <c r="I242" s="307"/>
      <c r="J242" s="306" t="s">
        <v>7</v>
      </c>
      <c r="K242" s="307"/>
      <c r="L242" s="306" t="s">
        <v>6</v>
      </c>
      <c r="M242" s="307"/>
      <c r="N242" s="306" t="s">
        <v>7</v>
      </c>
      <c r="O242" s="307"/>
      <c r="P242" s="306" t="s">
        <v>6</v>
      </c>
      <c r="Q242" s="307"/>
      <c r="R242" s="306" t="s">
        <v>7</v>
      </c>
      <c r="S242" s="307"/>
      <c r="T242" s="320"/>
      <c r="U242" s="320"/>
    </row>
    <row r="243" spans="3:23" ht="13.8" thickBot="1" x14ac:dyDescent="0.3">
      <c r="C243" s="312"/>
      <c r="D243" s="71" t="s">
        <v>8</v>
      </c>
      <c r="E243" s="71" t="s">
        <v>9</v>
      </c>
      <c r="F243" s="71" t="s">
        <v>8</v>
      </c>
      <c r="G243" s="72" t="s">
        <v>9</v>
      </c>
      <c r="H243" s="71" t="s">
        <v>8</v>
      </c>
      <c r="I243" s="71" t="s">
        <v>9</v>
      </c>
      <c r="J243" s="71" t="s">
        <v>8</v>
      </c>
      <c r="K243" s="71" t="s">
        <v>9</v>
      </c>
      <c r="L243" s="71" t="s">
        <v>8</v>
      </c>
      <c r="M243" s="71" t="s">
        <v>9</v>
      </c>
      <c r="N243" s="71" t="s">
        <v>8</v>
      </c>
      <c r="O243" s="71" t="s">
        <v>9</v>
      </c>
      <c r="P243" s="71" t="s">
        <v>8</v>
      </c>
      <c r="Q243" s="71" t="s">
        <v>9</v>
      </c>
      <c r="R243" s="71" t="s">
        <v>8</v>
      </c>
      <c r="S243" s="71" t="s">
        <v>9</v>
      </c>
      <c r="T243" s="321"/>
      <c r="U243" s="321"/>
    </row>
    <row r="244" spans="3:23" x14ac:dyDescent="0.25">
      <c r="C244" s="73" t="s">
        <v>13</v>
      </c>
      <c r="D244" s="103">
        <f>D233-D222</f>
        <v>-5650</v>
      </c>
      <c r="E244" s="103">
        <f t="shared" ref="E244:S244" si="68">E233-E222</f>
        <v>-440</v>
      </c>
      <c r="F244" s="103">
        <f t="shared" si="68"/>
        <v>-4138</v>
      </c>
      <c r="G244" s="103">
        <f t="shared" si="68"/>
        <v>-3330</v>
      </c>
      <c r="H244" s="103">
        <f t="shared" si="68"/>
        <v>-3626</v>
      </c>
      <c r="I244" s="103">
        <f t="shared" si="68"/>
        <v>-3084</v>
      </c>
      <c r="J244" s="103">
        <f t="shared" si="68"/>
        <v>4471</v>
      </c>
      <c r="K244" s="103">
        <f t="shared" si="68"/>
        <v>-20719</v>
      </c>
      <c r="L244" s="103">
        <f t="shared" si="68"/>
        <v>-10256</v>
      </c>
      <c r="M244" s="103">
        <f t="shared" si="68"/>
        <v>0</v>
      </c>
      <c r="N244" s="103">
        <f t="shared" si="68"/>
        <v>-12532</v>
      </c>
      <c r="O244" s="103">
        <f t="shared" si="68"/>
        <v>-5</v>
      </c>
      <c r="P244" s="103">
        <f t="shared" si="68"/>
        <v>0</v>
      </c>
      <c r="Q244" s="103">
        <f t="shared" si="68"/>
        <v>0</v>
      </c>
      <c r="R244" s="103">
        <f t="shared" si="68"/>
        <v>-16</v>
      </c>
      <c r="S244" s="103">
        <f t="shared" si="68"/>
        <v>0</v>
      </c>
      <c r="T244" s="103">
        <f>SUM(D244:S244)</f>
        <v>-59325</v>
      </c>
      <c r="U244" s="103">
        <f>D244+E244+H244+I244+L244+M244+P244+Q244+(2*(F244+G244+J244+K244+N244+O244+R244+S244))</f>
        <v>-95594</v>
      </c>
    </row>
    <row r="245" spans="3:23" x14ac:dyDescent="0.25">
      <c r="C245" s="74" t="s">
        <v>14</v>
      </c>
      <c r="D245" s="104">
        <f t="shared" ref="D245:S249" si="69">D234-D223</f>
        <v>-23491</v>
      </c>
      <c r="E245" s="104">
        <f t="shared" si="69"/>
        <v>-2601</v>
      </c>
      <c r="F245" s="104">
        <f t="shared" si="69"/>
        <v>-36719</v>
      </c>
      <c r="G245" s="104">
        <f t="shared" si="69"/>
        <v>-1206</v>
      </c>
      <c r="H245" s="104">
        <f t="shared" si="69"/>
        <v>-6250</v>
      </c>
      <c r="I245" s="104">
        <f t="shared" si="69"/>
        <v>-13711</v>
      </c>
      <c r="J245" s="104">
        <f t="shared" si="69"/>
        <v>5556</v>
      </c>
      <c r="K245" s="104">
        <f t="shared" si="69"/>
        <v>-60145</v>
      </c>
      <c r="L245" s="104">
        <f t="shared" si="69"/>
        <v>-322</v>
      </c>
      <c r="M245" s="104">
        <f t="shared" si="69"/>
        <v>687</v>
      </c>
      <c r="N245" s="104">
        <f t="shared" si="69"/>
        <v>-1683</v>
      </c>
      <c r="O245" s="104">
        <f t="shared" si="69"/>
        <v>-2056</v>
      </c>
      <c r="P245" s="104">
        <f t="shared" si="69"/>
        <v>119</v>
      </c>
      <c r="Q245" s="104">
        <f t="shared" si="69"/>
        <v>-8441</v>
      </c>
      <c r="R245" s="104">
        <f t="shared" si="69"/>
        <v>-89</v>
      </c>
      <c r="S245" s="104">
        <f t="shared" si="69"/>
        <v>1104</v>
      </c>
      <c r="T245" s="104">
        <f t="shared" ref="T245:T248" si="70">SUM(D245:S245)</f>
        <v>-149248</v>
      </c>
      <c r="U245" s="104">
        <f t="shared" ref="U245:U248" si="71">D245+E245+H245+I245+L245+M245+P245+Q245+(2*(F245+G245+J245+K245+N245+O245+R245+S245))</f>
        <v>-244486</v>
      </c>
    </row>
    <row r="246" spans="3:23" x14ac:dyDescent="0.25">
      <c r="C246" s="74" t="s">
        <v>15</v>
      </c>
      <c r="D246" s="104">
        <f t="shared" si="69"/>
        <v>-866</v>
      </c>
      <c r="E246" s="104">
        <f t="shared" si="69"/>
        <v>-7789</v>
      </c>
      <c r="F246" s="104">
        <f t="shared" si="69"/>
        <v>849</v>
      </c>
      <c r="G246" s="104">
        <f t="shared" si="69"/>
        <v>12182</v>
      </c>
      <c r="H246" s="104">
        <f t="shared" si="69"/>
        <v>-7756</v>
      </c>
      <c r="I246" s="104">
        <f t="shared" si="69"/>
        <v>-1909</v>
      </c>
      <c r="J246" s="104">
        <f t="shared" si="69"/>
        <v>6112</v>
      </c>
      <c r="K246" s="104">
        <f t="shared" si="69"/>
        <v>-904</v>
      </c>
      <c r="L246" s="104">
        <f t="shared" si="69"/>
        <v>102</v>
      </c>
      <c r="M246" s="104">
        <f t="shared" si="69"/>
        <v>-4954</v>
      </c>
      <c r="N246" s="104">
        <f t="shared" si="69"/>
        <v>88</v>
      </c>
      <c r="O246" s="104">
        <f t="shared" si="69"/>
        <v>-11812</v>
      </c>
      <c r="P246" s="104">
        <f t="shared" si="69"/>
        <v>-321</v>
      </c>
      <c r="Q246" s="104">
        <f t="shared" si="69"/>
        <v>-589</v>
      </c>
      <c r="R246" s="104">
        <f t="shared" si="69"/>
        <v>-438</v>
      </c>
      <c r="S246" s="104">
        <f t="shared" si="69"/>
        <v>-42</v>
      </c>
      <c r="T246" s="104">
        <f t="shared" si="70"/>
        <v>-18047</v>
      </c>
      <c r="U246" s="104">
        <f t="shared" si="71"/>
        <v>-12012</v>
      </c>
    </row>
    <row r="247" spans="3:23" x14ac:dyDescent="0.25">
      <c r="C247" s="74" t="s">
        <v>16</v>
      </c>
      <c r="D247" s="104">
        <f t="shared" si="69"/>
        <v>0</v>
      </c>
      <c r="E247" s="104">
        <f t="shared" si="69"/>
        <v>0</v>
      </c>
      <c r="F247" s="104">
        <f t="shared" si="69"/>
        <v>0</v>
      </c>
      <c r="G247" s="104">
        <f t="shared" si="69"/>
        <v>0</v>
      </c>
      <c r="H247" s="104">
        <f t="shared" si="69"/>
        <v>0</v>
      </c>
      <c r="I247" s="104">
        <f t="shared" si="69"/>
        <v>0</v>
      </c>
      <c r="J247" s="104">
        <f t="shared" si="69"/>
        <v>0</v>
      </c>
      <c r="K247" s="104">
        <f t="shared" si="69"/>
        <v>0</v>
      </c>
      <c r="L247" s="104">
        <f t="shared" si="69"/>
        <v>0</v>
      </c>
      <c r="M247" s="104">
        <f t="shared" si="69"/>
        <v>0</v>
      </c>
      <c r="N247" s="104">
        <f t="shared" si="69"/>
        <v>0</v>
      </c>
      <c r="O247" s="104">
        <f t="shared" si="69"/>
        <v>0</v>
      </c>
      <c r="P247" s="104">
        <f t="shared" si="69"/>
        <v>-1467</v>
      </c>
      <c r="Q247" s="104">
        <f t="shared" si="69"/>
        <v>-301</v>
      </c>
      <c r="R247" s="104">
        <f t="shared" si="69"/>
        <v>1069</v>
      </c>
      <c r="S247" s="104">
        <f t="shared" si="69"/>
        <v>329</v>
      </c>
      <c r="T247" s="104">
        <f t="shared" si="70"/>
        <v>-370</v>
      </c>
      <c r="U247" s="104">
        <f t="shared" si="71"/>
        <v>1028</v>
      </c>
    </row>
    <row r="248" spans="3:23" ht="13.8" thickBot="1" x14ac:dyDescent="0.3">
      <c r="C248" s="74" t="s">
        <v>17</v>
      </c>
      <c r="D248" s="105">
        <f t="shared" si="69"/>
        <v>-372</v>
      </c>
      <c r="E248" s="105">
        <f t="shared" si="69"/>
        <v>6</v>
      </c>
      <c r="F248" s="105">
        <f t="shared" si="69"/>
        <v>-1253</v>
      </c>
      <c r="G248" s="105">
        <f t="shared" si="69"/>
        <v>1</v>
      </c>
      <c r="H248" s="105">
        <f t="shared" si="69"/>
        <v>-89</v>
      </c>
      <c r="I248" s="105">
        <f t="shared" si="69"/>
        <v>-4</v>
      </c>
      <c r="J248" s="105">
        <f t="shared" si="69"/>
        <v>-561</v>
      </c>
      <c r="K248" s="105">
        <f t="shared" si="69"/>
        <v>-10</v>
      </c>
      <c r="L248" s="105">
        <f t="shared" si="69"/>
        <v>-1</v>
      </c>
      <c r="M248" s="105">
        <f t="shared" si="69"/>
        <v>0</v>
      </c>
      <c r="N248" s="105">
        <f t="shared" si="69"/>
        <v>-8</v>
      </c>
      <c r="O248" s="105">
        <f t="shared" si="69"/>
        <v>0</v>
      </c>
      <c r="P248" s="105">
        <f t="shared" si="69"/>
        <v>36</v>
      </c>
      <c r="Q248" s="105">
        <f t="shared" si="69"/>
        <v>-56</v>
      </c>
      <c r="R248" s="105">
        <f t="shared" si="69"/>
        <v>-3497.25</v>
      </c>
      <c r="S248" s="105">
        <f t="shared" si="69"/>
        <v>-251</v>
      </c>
      <c r="T248" s="104">
        <f t="shared" si="70"/>
        <v>-6059.25</v>
      </c>
      <c r="U248" s="104">
        <f t="shared" si="71"/>
        <v>-11638.5</v>
      </c>
    </row>
    <row r="249" spans="3:23" ht="13.8" thickBot="1" x14ac:dyDescent="0.3">
      <c r="C249" s="76" t="s">
        <v>10</v>
      </c>
      <c r="D249" s="77">
        <f>D238-D227</f>
        <v>-30379</v>
      </c>
      <c r="E249" s="77">
        <f t="shared" si="69"/>
        <v>-10824</v>
      </c>
      <c r="F249" s="77">
        <f t="shared" si="69"/>
        <v>-41261</v>
      </c>
      <c r="G249" s="77">
        <f t="shared" si="69"/>
        <v>7647</v>
      </c>
      <c r="H249" s="77">
        <f t="shared" si="69"/>
        <v>-17721</v>
      </c>
      <c r="I249" s="77">
        <f t="shared" si="69"/>
        <v>-18708</v>
      </c>
      <c r="J249" s="77">
        <f t="shared" si="69"/>
        <v>15578</v>
      </c>
      <c r="K249" s="77">
        <f t="shared" si="69"/>
        <v>-81778</v>
      </c>
      <c r="L249" s="77">
        <f t="shared" si="69"/>
        <v>-10477</v>
      </c>
      <c r="M249" s="77">
        <f t="shared" si="69"/>
        <v>-4267</v>
      </c>
      <c r="N249" s="77">
        <f t="shared" si="69"/>
        <v>-14135</v>
      </c>
      <c r="O249" s="77">
        <f t="shared" si="69"/>
        <v>-13873</v>
      </c>
      <c r="P249" s="77">
        <f t="shared" si="69"/>
        <v>-1633</v>
      </c>
      <c r="Q249" s="77">
        <f t="shared" si="69"/>
        <v>-9387</v>
      </c>
      <c r="R249" s="77">
        <f t="shared" si="69"/>
        <v>-2971.25</v>
      </c>
      <c r="S249" s="77">
        <f t="shared" si="69"/>
        <v>1140</v>
      </c>
      <c r="T249" s="77">
        <f t="shared" ref="T249:U249" si="72">T238-T227</f>
        <v>-233049.25</v>
      </c>
      <c r="U249" s="77">
        <f t="shared" si="72"/>
        <v>-362702.5</v>
      </c>
      <c r="W249" s="78"/>
    </row>
    <row r="250" spans="3:23" ht="13.8" thickBot="1" x14ac:dyDescent="0.3"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</row>
    <row r="251" spans="3:23" ht="13.8" thickBot="1" x14ac:dyDescent="0.3">
      <c r="C251" s="308" t="s">
        <v>49</v>
      </c>
      <c r="D251" s="309"/>
      <c r="E251" s="309"/>
      <c r="F251" s="309"/>
      <c r="G251" s="309"/>
      <c r="H251" s="309"/>
      <c r="I251" s="309"/>
      <c r="J251" s="309"/>
      <c r="K251" s="309"/>
      <c r="L251" s="309"/>
      <c r="M251" s="309"/>
      <c r="N251" s="309"/>
      <c r="O251" s="309"/>
      <c r="P251" s="309"/>
      <c r="Q251" s="309"/>
      <c r="R251" s="309"/>
      <c r="S251" s="309"/>
      <c r="T251" s="309"/>
      <c r="U251" s="310"/>
    </row>
    <row r="252" spans="3:23" ht="13.8" thickBot="1" x14ac:dyDescent="0.3">
      <c r="C252" s="311" t="s">
        <v>12</v>
      </c>
      <c r="D252" s="313" t="s">
        <v>0</v>
      </c>
      <c r="E252" s="314"/>
      <c r="F252" s="314"/>
      <c r="G252" s="315"/>
      <c r="H252" s="316" t="s">
        <v>1</v>
      </c>
      <c r="I252" s="317"/>
      <c r="J252" s="317"/>
      <c r="K252" s="318"/>
      <c r="L252" s="316" t="s">
        <v>2</v>
      </c>
      <c r="M252" s="317"/>
      <c r="N252" s="317"/>
      <c r="O252" s="318"/>
      <c r="P252" s="316" t="s">
        <v>3</v>
      </c>
      <c r="Q252" s="317"/>
      <c r="R252" s="317"/>
      <c r="S252" s="318"/>
      <c r="T252" s="319" t="s">
        <v>4</v>
      </c>
      <c r="U252" s="319" t="s">
        <v>5</v>
      </c>
    </row>
    <row r="253" spans="3:23" ht="13.8" thickBot="1" x14ac:dyDescent="0.3">
      <c r="C253" s="311"/>
      <c r="D253" s="306" t="s">
        <v>6</v>
      </c>
      <c r="E253" s="307"/>
      <c r="F253" s="306" t="s">
        <v>7</v>
      </c>
      <c r="G253" s="307"/>
      <c r="H253" s="306" t="s">
        <v>6</v>
      </c>
      <c r="I253" s="307"/>
      <c r="J253" s="306" t="s">
        <v>7</v>
      </c>
      <c r="K253" s="307"/>
      <c r="L253" s="306" t="s">
        <v>6</v>
      </c>
      <c r="M253" s="307"/>
      <c r="N253" s="306" t="s">
        <v>7</v>
      </c>
      <c r="O253" s="307"/>
      <c r="P253" s="306" t="s">
        <v>6</v>
      </c>
      <c r="Q253" s="307"/>
      <c r="R253" s="306" t="s">
        <v>7</v>
      </c>
      <c r="S253" s="307"/>
      <c r="T253" s="320"/>
      <c r="U253" s="320"/>
    </row>
    <row r="254" spans="3:23" ht="13.8" thickBot="1" x14ac:dyDescent="0.3">
      <c r="C254" s="312"/>
      <c r="D254" s="71" t="s">
        <v>8</v>
      </c>
      <c r="E254" s="71" t="s">
        <v>9</v>
      </c>
      <c r="F254" s="71" t="s">
        <v>8</v>
      </c>
      <c r="G254" s="72" t="s">
        <v>9</v>
      </c>
      <c r="H254" s="71" t="s">
        <v>8</v>
      </c>
      <c r="I254" s="71" t="s">
        <v>9</v>
      </c>
      <c r="J254" s="71" t="s">
        <v>8</v>
      </c>
      <c r="K254" s="71" t="s">
        <v>9</v>
      </c>
      <c r="L254" s="71" t="s">
        <v>8</v>
      </c>
      <c r="M254" s="71" t="s">
        <v>9</v>
      </c>
      <c r="N254" s="71" t="s">
        <v>8</v>
      </c>
      <c r="O254" s="71" t="s">
        <v>9</v>
      </c>
      <c r="P254" s="71" t="s">
        <v>8</v>
      </c>
      <c r="Q254" s="71" t="s">
        <v>9</v>
      </c>
      <c r="R254" s="71" t="s">
        <v>8</v>
      </c>
      <c r="S254" s="71" t="s">
        <v>9</v>
      </c>
      <c r="T254" s="321"/>
      <c r="U254" s="321"/>
    </row>
    <row r="255" spans="3:23" ht="13.8" thickBot="1" x14ac:dyDescent="0.3">
      <c r="C255" s="73" t="s">
        <v>13</v>
      </c>
      <c r="D255" s="107">
        <f>+D244/D222</f>
        <v>-0.23175683990319537</v>
      </c>
      <c r="E255" s="107">
        <f t="shared" ref="E255:R255" si="73">+E244/E222</f>
        <v>-1.0729090465740063E-2</v>
      </c>
      <c r="F255" s="107">
        <f t="shared" si="73"/>
        <v>-6.4121238416958506E-2</v>
      </c>
      <c r="G255" s="107">
        <f t="shared" si="73"/>
        <v>-0.17054184164703473</v>
      </c>
      <c r="H255" s="107">
        <f t="shared" si="73"/>
        <v>-5.9882415114281939E-2</v>
      </c>
      <c r="I255" s="107">
        <f t="shared" si="73"/>
        <v>-0.33627739614000657</v>
      </c>
      <c r="J255" s="107">
        <f t="shared" si="73"/>
        <v>0.12515395812339045</v>
      </c>
      <c r="K255" s="107">
        <f t="shared" si="73"/>
        <v>-0.25281872315501758</v>
      </c>
      <c r="L255" s="107">
        <f t="shared" si="73"/>
        <v>-0.20939158840342997</v>
      </c>
      <c r="M255" s="107"/>
      <c r="N255" s="107">
        <f t="shared" si="73"/>
        <v>-0.20340853757506899</v>
      </c>
      <c r="O255" s="107">
        <f t="shared" si="73"/>
        <v>-1</v>
      </c>
      <c r="P255" s="107"/>
      <c r="Q255" s="107"/>
      <c r="R255" s="107">
        <f t="shared" si="73"/>
        <v>-0.18823529411764706</v>
      </c>
      <c r="S255" s="107"/>
      <c r="T255" s="107">
        <f>+T244/T222</f>
        <v>-0.13256153804901594</v>
      </c>
      <c r="U255" s="107">
        <f>+U244/U222</f>
        <v>-0.13445687826669142</v>
      </c>
    </row>
    <row r="256" spans="3:23" ht="13.8" thickBot="1" x14ac:dyDescent="0.3">
      <c r="C256" s="74" t="s">
        <v>14</v>
      </c>
      <c r="D256" s="107">
        <f t="shared" ref="D256:U259" si="74">+D245/D223</f>
        <v>-0.12334665287455303</v>
      </c>
      <c r="E256" s="107">
        <f t="shared" si="74"/>
        <v>-0.44530046224961478</v>
      </c>
      <c r="F256" s="107">
        <f t="shared" si="74"/>
        <v>-9.1649714834828838E-2</v>
      </c>
      <c r="G256" s="107">
        <f t="shared" si="74"/>
        <v>-1.1925244734500148E-2</v>
      </c>
      <c r="H256" s="107">
        <f t="shared" si="74"/>
        <v>-5.6543687915030671E-2</v>
      </c>
      <c r="I256" s="107">
        <f t="shared" si="74"/>
        <v>-0.27552599320780502</v>
      </c>
      <c r="J256" s="107">
        <f t="shared" si="74"/>
        <v>2.0649745966498056E-2</v>
      </c>
      <c r="K256" s="107">
        <f t="shared" si="74"/>
        <v>-0.31039696957185914</v>
      </c>
      <c r="L256" s="107">
        <f t="shared" si="74"/>
        <v>-2.6929831897633184E-2</v>
      </c>
      <c r="M256" s="107">
        <f t="shared" si="74"/>
        <v>0.81109799291617468</v>
      </c>
      <c r="N256" s="107">
        <f t="shared" si="74"/>
        <v>-8.1077175065035173E-2</v>
      </c>
      <c r="O256" s="107">
        <f t="shared" si="74"/>
        <v>-0.33365790327815642</v>
      </c>
      <c r="P256" s="107">
        <f t="shared" si="74"/>
        <v>3.7515762925598994E-2</v>
      </c>
      <c r="Q256" s="107">
        <f t="shared" si="74"/>
        <v>-0.3227052031960852</v>
      </c>
      <c r="R256" s="107">
        <f t="shared" si="74"/>
        <v>-1.2247144626393284E-2</v>
      </c>
      <c r="S256" s="107">
        <f t="shared" si="74"/>
        <v>2.6978812834485961E-2</v>
      </c>
      <c r="T256" s="108">
        <f t="shared" si="74"/>
        <v>-0.10375771328144336</v>
      </c>
      <c r="U256" s="108">
        <f t="shared" si="74"/>
        <v>-9.8657136931034506E-2</v>
      </c>
    </row>
    <row r="257" spans="3:21" ht="13.8" thickBot="1" x14ac:dyDescent="0.3">
      <c r="C257" s="74" t="s">
        <v>15</v>
      </c>
      <c r="D257" s="107">
        <f t="shared" si="74"/>
        <v>-4.42717652471755E-2</v>
      </c>
      <c r="E257" s="107">
        <f t="shared" si="74"/>
        <v>-0.27314490110814982</v>
      </c>
      <c r="F257" s="107">
        <f t="shared" si="74"/>
        <v>2.8561816652649286E-2</v>
      </c>
      <c r="G257" s="107">
        <f t="shared" si="74"/>
        <v>7.0335279072050075E-2</v>
      </c>
      <c r="H257" s="107">
        <f t="shared" si="74"/>
        <v>-0.15212317348239679</v>
      </c>
      <c r="I257" s="107">
        <f t="shared" si="74"/>
        <v>-0.39312191103789129</v>
      </c>
      <c r="J257" s="107">
        <f t="shared" si="74"/>
        <v>2.1601142259355076E-2</v>
      </c>
      <c r="K257" s="107">
        <f t="shared" si="74"/>
        <v>-9.6612162017740727E-2</v>
      </c>
      <c r="L257" s="107">
        <f t="shared" si="74"/>
        <v>0.86440677966101698</v>
      </c>
      <c r="M257" s="107">
        <f t="shared" si="74"/>
        <v>-0.57517705793567864</v>
      </c>
      <c r="N257" s="107">
        <f t="shared" si="74"/>
        <v>8.7824351297405193E-2</v>
      </c>
      <c r="O257" s="107">
        <f t="shared" si="74"/>
        <v>-0.16901811521620924</v>
      </c>
      <c r="P257" s="107">
        <f t="shared" si="74"/>
        <v>-0.38535414165666265</v>
      </c>
      <c r="Q257" s="107">
        <f t="shared" si="74"/>
        <v>-0.37160883280757095</v>
      </c>
      <c r="R257" s="107">
        <f t="shared" si="74"/>
        <v>-0.43975903614457829</v>
      </c>
      <c r="S257" s="107">
        <f t="shared" si="74"/>
        <v>-1.8252933507170794E-2</v>
      </c>
      <c r="T257" s="108">
        <f t="shared" si="74"/>
        <v>-2.6365961947811555E-2</v>
      </c>
      <c r="U257" s="108">
        <f t="shared" si="74"/>
        <v>-9.5797495005562668E-3</v>
      </c>
    </row>
    <row r="258" spans="3:21" ht="13.8" thickBot="1" x14ac:dyDescent="0.3">
      <c r="C258" s="74" t="s">
        <v>16</v>
      </c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>
        <f t="shared" si="74"/>
        <v>-0.89233576642335766</v>
      </c>
      <c r="Q258" s="107">
        <f t="shared" si="74"/>
        <v>-0.62577962577962576</v>
      </c>
      <c r="R258" s="107"/>
      <c r="S258" s="107"/>
      <c r="T258" s="108">
        <f t="shared" si="74"/>
        <v>-0.17411764705882352</v>
      </c>
      <c r="U258" s="108">
        <f t="shared" si="74"/>
        <v>0.48376470588235293</v>
      </c>
    </row>
    <row r="259" spans="3:21" ht="13.8" thickBot="1" x14ac:dyDescent="0.3">
      <c r="C259" s="74" t="s">
        <v>17</v>
      </c>
      <c r="D259" s="107">
        <f t="shared" ref="D259:S260" si="75">+D248/D226</f>
        <v>-0.23724489795918369</v>
      </c>
      <c r="E259" s="107">
        <f t="shared" si="75"/>
        <v>0.75</v>
      </c>
      <c r="F259" s="107">
        <f t="shared" si="75"/>
        <v>-0.36583941605839415</v>
      </c>
      <c r="G259" s="107">
        <f t="shared" si="75"/>
        <v>6.25E-2</v>
      </c>
      <c r="H259" s="107">
        <f t="shared" si="75"/>
        <v>-0.29865771812080538</v>
      </c>
      <c r="I259" s="107">
        <f t="shared" si="75"/>
        <v>-1</v>
      </c>
      <c r="J259" s="107">
        <f t="shared" si="75"/>
        <v>-0.18606965174129353</v>
      </c>
      <c r="K259" s="107">
        <f t="shared" si="75"/>
        <v>-1</v>
      </c>
      <c r="L259" s="107">
        <f t="shared" si="75"/>
        <v>-1</v>
      </c>
      <c r="M259" s="107"/>
      <c r="N259" s="107">
        <f t="shared" si="75"/>
        <v>-1</v>
      </c>
      <c r="O259" s="107"/>
      <c r="P259" s="107">
        <f t="shared" si="75"/>
        <v>2.7376425855513309E-2</v>
      </c>
      <c r="Q259" s="107">
        <f t="shared" si="75"/>
        <v>-0.22222222222222221</v>
      </c>
      <c r="R259" s="107">
        <f t="shared" si="75"/>
        <v>-0.37741804937272361</v>
      </c>
      <c r="S259" s="107">
        <f t="shared" si="75"/>
        <v>-0.35104895104895106</v>
      </c>
      <c r="T259" s="109">
        <f t="shared" si="74"/>
        <v>-0.30446579988694178</v>
      </c>
      <c r="U259" s="109">
        <f t="shared" si="74"/>
        <v>-0.3201215738588698</v>
      </c>
    </row>
    <row r="260" spans="3:21" ht="13.8" thickBot="1" x14ac:dyDescent="0.3">
      <c r="C260" s="76" t="s">
        <v>10</v>
      </c>
      <c r="D260" s="79">
        <f>+D249/D227</f>
        <v>-0.12874912589264903</v>
      </c>
      <c r="E260" s="79">
        <f t="shared" si="75"/>
        <v>-0.14360199004975124</v>
      </c>
      <c r="F260" s="79">
        <f t="shared" si="75"/>
        <v>-8.2798713299848087E-2</v>
      </c>
      <c r="G260" s="79">
        <f t="shared" si="75"/>
        <v>2.6021621731984444E-2</v>
      </c>
      <c r="H260" s="79">
        <f t="shared" si="75"/>
        <v>-7.9691863524142301E-2</v>
      </c>
      <c r="I260" s="79">
        <f t="shared" si="75"/>
        <v>-0.29325641909897482</v>
      </c>
      <c r="J260" s="79">
        <f t="shared" si="75"/>
        <v>2.6370047363841652E-2</v>
      </c>
      <c r="K260" s="79">
        <f t="shared" si="75"/>
        <v>-0.28685278529010444</v>
      </c>
      <c r="L260" s="79">
        <f t="shared" si="75"/>
        <v>-0.17159656708595389</v>
      </c>
      <c r="M260" s="79">
        <f t="shared" si="75"/>
        <v>-0.45105708245243131</v>
      </c>
      <c r="N260" s="79">
        <f t="shared" si="75"/>
        <v>-0.16952913238504161</v>
      </c>
      <c r="O260" s="79">
        <f t="shared" si="75"/>
        <v>-0.18241226513089556</v>
      </c>
      <c r="P260" s="79">
        <f t="shared" si="75"/>
        <v>-0.23449167145318783</v>
      </c>
      <c r="Q260" s="79">
        <f t="shared" si="75"/>
        <v>-0.32965759438103598</v>
      </c>
      <c r="R260" s="79">
        <f t="shared" si="75"/>
        <v>-0.16868444583220971</v>
      </c>
      <c r="S260" s="79">
        <f t="shared" si="75"/>
        <v>2.5946241209003802E-2</v>
      </c>
      <c r="T260" s="79">
        <f>+T249/T227</f>
        <v>-8.9894909792838915E-2</v>
      </c>
      <c r="U260" s="79">
        <f>+U249/U227</f>
        <v>-8.0933669546780149E-2</v>
      </c>
    </row>
    <row r="261" spans="3:21" x14ac:dyDescent="0.25"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</row>
    <row r="262" spans="3:21" x14ac:dyDescent="0.25">
      <c r="C262" s="106"/>
      <c r="D262" s="106"/>
      <c r="E262" s="106"/>
      <c r="F262" s="106"/>
      <c r="G262" s="106"/>
      <c r="H262" s="106"/>
      <c r="I262" s="106"/>
    </row>
  </sheetData>
  <mergeCells count="330">
    <mergeCell ref="P253:Q253"/>
    <mergeCell ref="R253:S253"/>
    <mergeCell ref="D253:E253"/>
    <mergeCell ref="F253:G253"/>
    <mergeCell ref="H253:I253"/>
    <mergeCell ref="J253:K253"/>
    <mergeCell ref="L253:M253"/>
    <mergeCell ref="N253:O253"/>
    <mergeCell ref="P242:Q242"/>
    <mergeCell ref="R242:S242"/>
    <mergeCell ref="C251:U251"/>
    <mergeCell ref="C252:C254"/>
    <mergeCell ref="D252:G252"/>
    <mergeCell ref="H252:K252"/>
    <mergeCell ref="L252:O252"/>
    <mergeCell ref="P252:S252"/>
    <mergeCell ref="T252:T254"/>
    <mergeCell ref="U252:U254"/>
    <mergeCell ref="D242:E242"/>
    <mergeCell ref="F242:G242"/>
    <mergeCell ref="H242:I242"/>
    <mergeCell ref="J242:K242"/>
    <mergeCell ref="L242:M242"/>
    <mergeCell ref="N242:O242"/>
    <mergeCell ref="C240:U240"/>
    <mergeCell ref="C241:C243"/>
    <mergeCell ref="D241:G241"/>
    <mergeCell ref="H241:K241"/>
    <mergeCell ref="L241:O241"/>
    <mergeCell ref="P241:S241"/>
    <mergeCell ref="T241:T243"/>
    <mergeCell ref="U241:U243"/>
    <mergeCell ref="D231:E231"/>
    <mergeCell ref="F231:G231"/>
    <mergeCell ref="H231:I231"/>
    <mergeCell ref="J231:K231"/>
    <mergeCell ref="L231:M231"/>
    <mergeCell ref="N231:O231"/>
    <mergeCell ref="D229:U229"/>
    <mergeCell ref="C230:C232"/>
    <mergeCell ref="D230:G230"/>
    <mergeCell ref="H230:K230"/>
    <mergeCell ref="L230:O230"/>
    <mergeCell ref="P230:S230"/>
    <mergeCell ref="T230:T232"/>
    <mergeCell ref="U230:U232"/>
    <mergeCell ref="D220:E220"/>
    <mergeCell ref="F220:G220"/>
    <mergeCell ref="H220:I220"/>
    <mergeCell ref="J220:K220"/>
    <mergeCell ref="L220:M220"/>
    <mergeCell ref="N220:O220"/>
    <mergeCell ref="P231:Q231"/>
    <mergeCell ref="R231:S231"/>
    <mergeCell ref="J211:U213"/>
    <mergeCell ref="J214:U216"/>
    <mergeCell ref="D218:U218"/>
    <mergeCell ref="C219:C221"/>
    <mergeCell ref="D219:G219"/>
    <mergeCell ref="H219:K219"/>
    <mergeCell ref="L219:O219"/>
    <mergeCell ref="P219:S219"/>
    <mergeCell ref="T219:T221"/>
    <mergeCell ref="U219:U221"/>
    <mergeCell ref="P220:Q220"/>
    <mergeCell ref="R220:S220"/>
    <mergeCell ref="H201:I201"/>
    <mergeCell ref="J201:K201"/>
    <mergeCell ref="L201:M201"/>
    <mergeCell ref="N201:O201"/>
    <mergeCell ref="P201:Q201"/>
    <mergeCell ref="R201:S201"/>
    <mergeCell ref="C199:U199"/>
    <mergeCell ref="C200:C202"/>
    <mergeCell ref="D200:G200"/>
    <mergeCell ref="H200:K200"/>
    <mergeCell ref="L200:O200"/>
    <mergeCell ref="P200:S200"/>
    <mergeCell ref="T200:T202"/>
    <mergeCell ref="U200:U202"/>
    <mergeCell ref="D201:E201"/>
    <mergeCell ref="F201:G201"/>
    <mergeCell ref="H190:I190"/>
    <mergeCell ref="J190:K190"/>
    <mergeCell ref="L190:M190"/>
    <mergeCell ref="N190:O190"/>
    <mergeCell ref="P190:Q190"/>
    <mergeCell ref="R190:S190"/>
    <mergeCell ref="C188:U188"/>
    <mergeCell ref="C189:C191"/>
    <mergeCell ref="D189:G189"/>
    <mergeCell ref="H189:K189"/>
    <mergeCell ref="L189:O189"/>
    <mergeCell ref="P189:S189"/>
    <mergeCell ref="T189:T191"/>
    <mergeCell ref="U189:U191"/>
    <mergeCell ref="D190:E190"/>
    <mergeCell ref="F190:G190"/>
    <mergeCell ref="H179:I179"/>
    <mergeCell ref="J179:K179"/>
    <mergeCell ref="L179:M179"/>
    <mergeCell ref="N179:O179"/>
    <mergeCell ref="P179:Q179"/>
    <mergeCell ref="R179:S179"/>
    <mergeCell ref="D177:U177"/>
    <mergeCell ref="C178:C180"/>
    <mergeCell ref="D178:G178"/>
    <mergeCell ref="H178:K178"/>
    <mergeCell ref="L178:O178"/>
    <mergeCell ref="P178:S178"/>
    <mergeCell ref="T178:T180"/>
    <mergeCell ref="U178:U180"/>
    <mergeCell ref="D179:E179"/>
    <mergeCell ref="F179:G179"/>
    <mergeCell ref="J159:U161"/>
    <mergeCell ref="J162:U164"/>
    <mergeCell ref="D166:U166"/>
    <mergeCell ref="C167:C169"/>
    <mergeCell ref="D167:G167"/>
    <mergeCell ref="H167:K167"/>
    <mergeCell ref="L167:O167"/>
    <mergeCell ref="P167:S167"/>
    <mergeCell ref="D149:E149"/>
    <mergeCell ref="F149:G149"/>
    <mergeCell ref="H149:I149"/>
    <mergeCell ref="J149:K149"/>
    <mergeCell ref="L149:M149"/>
    <mergeCell ref="N149:O149"/>
    <mergeCell ref="T167:T169"/>
    <mergeCell ref="U167:U169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C147:U147"/>
    <mergeCell ref="C148:C150"/>
    <mergeCell ref="D148:G148"/>
    <mergeCell ref="H148:K148"/>
    <mergeCell ref="L148:O148"/>
    <mergeCell ref="P148:S148"/>
    <mergeCell ref="T148:T150"/>
    <mergeCell ref="U148:U150"/>
    <mergeCell ref="D138:E138"/>
    <mergeCell ref="F138:G138"/>
    <mergeCell ref="H138:I138"/>
    <mergeCell ref="J138:K138"/>
    <mergeCell ref="L138:M138"/>
    <mergeCell ref="N138:O138"/>
    <mergeCell ref="P149:Q149"/>
    <mergeCell ref="R149:S149"/>
    <mergeCell ref="C136:U136"/>
    <mergeCell ref="C137:C139"/>
    <mergeCell ref="D137:G137"/>
    <mergeCell ref="H137:K137"/>
    <mergeCell ref="L137:O137"/>
    <mergeCell ref="P137:S137"/>
    <mergeCell ref="T137:T139"/>
    <mergeCell ref="U137:U139"/>
    <mergeCell ref="D127:E127"/>
    <mergeCell ref="F127:G127"/>
    <mergeCell ref="H127:I127"/>
    <mergeCell ref="J127:K127"/>
    <mergeCell ref="L127:M127"/>
    <mergeCell ref="N127:O127"/>
    <mergeCell ref="P138:Q138"/>
    <mergeCell ref="R138:S138"/>
    <mergeCell ref="D125:U125"/>
    <mergeCell ref="C126:C128"/>
    <mergeCell ref="D126:G126"/>
    <mergeCell ref="H126:K126"/>
    <mergeCell ref="L126:O126"/>
    <mergeCell ref="P126:S126"/>
    <mergeCell ref="T126:T128"/>
    <mergeCell ref="U126:U128"/>
    <mergeCell ref="D116:E116"/>
    <mergeCell ref="F116:G116"/>
    <mergeCell ref="H116:I116"/>
    <mergeCell ref="J116:K116"/>
    <mergeCell ref="L116:M116"/>
    <mergeCell ref="N116:O116"/>
    <mergeCell ref="P127:Q127"/>
    <mergeCell ref="R127:S127"/>
    <mergeCell ref="J107:U109"/>
    <mergeCell ref="J110:U112"/>
    <mergeCell ref="D114:U114"/>
    <mergeCell ref="C115:C117"/>
    <mergeCell ref="D115:G115"/>
    <mergeCell ref="H115:K115"/>
    <mergeCell ref="L115:O115"/>
    <mergeCell ref="P115:S115"/>
    <mergeCell ref="T115:T117"/>
    <mergeCell ref="U115:U117"/>
    <mergeCell ref="P116:Q116"/>
    <mergeCell ref="R116:S116"/>
    <mergeCell ref="H97:I97"/>
    <mergeCell ref="J97:K97"/>
    <mergeCell ref="L97:M97"/>
    <mergeCell ref="N97:O97"/>
    <mergeCell ref="P97:Q97"/>
    <mergeCell ref="R97:S97"/>
    <mergeCell ref="C95:U95"/>
    <mergeCell ref="C96:C98"/>
    <mergeCell ref="D96:G96"/>
    <mergeCell ref="H96:K96"/>
    <mergeCell ref="L96:O96"/>
    <mergeCell ref="P96:S96"/>
    <mergeCell ref="T96:T98"/>
    <mergeCell ref="U96:U98"/>
    <mergeCell ref="D97:E97"/>
    <mergeCell ref="F97:G97"/>
    <mergeCell ref="H86:I86"/>
    <mergeCell ref="J86:K86"/>
    <mergeCell ref="L86:M86"/>
    <mergeCell ref="N86:O86"/>
    <mergeCell ref="P86:Q86"/>
    <mergeCell ref="R86:S86"/>
    <mergeCell ref="C84:U84"/>
    <mergeCell ref="C85:C87"/>
    <mergeCell ref="D85:G85"/>
    <mergeCell ref="H85:K85"/>
    <mergeCell ref="L85:O85"/>
    <mergeCell ref="P85:S85"/>
    <mergeCell ref="T85:T87"/>
    <mergeCell ref="U85:U87"/>
    <mergeCell ref="D86:E86"/>
    <mergeCell ref="F86:G86"/>
    <mergeCell ref="H75:I75"/>
    <mergeCell ref="J75:K75"/>
    <mergeCell ref="L75:M75"/>
    <mergeCell ref="N75:O75"/>
    <mergeCell ref="P75:Q75"/>
    <mergeCell ref="R75:S75"/>
    <mergeCell ref="D73:U73"/>
    <mergeCell ref="C74:C76"/>
    <mergeCell ref="D74:G74"/>
    <mergeCell ref="H74:K74"/>
    <mergeCell ref="L74:O74"/>
    <mergeCell ref="P74:S74"/>
    <mergeCell ref="T74:T76"/>
    <mergeCell ref="U74:U76"/>
    <mergeCell ref="D75:E75"/>
    <mergeCell ref="F75:G75"/>
    <mergeCell ref="J55:U57"/>
    <mergeCell ref="J58:U60"/>
    <mergeCell ref="D62:U62"/>
    <mergeCell ref="C63:C65"/>
    <mergeCell ref="D63:G63"/>
    <mergeCell ref="H63:K63"/>
    <mergeCell ref="L63:O63"/>
    <mergeCell ref="P63:S63"/>
    <mergeCell ref="D45:E45"/>
    <mergeCell ref="F45:G45"/>
    <mergeCell ref="H45:I45"/>
    <mergeCell ref="J45:K45"/>
    <mergeCell ref="L45:M45"/>
    <mergeCell ref="N45:O45"/>
    <mergeCell ref="T63:T65"/>
    <mergeCell ref="U63:U65"/>
    <mergeCell ref="D64:E64"/>
    <mergeCell ref="F64:G64"/>
    <mergeCell ref="H64:I64"/>
    <mergeCell ref="J64:K64"/>
    <mergeCell ref="L64:M64"/>
    <mergeCell ref="N64:O64"/>
    <mergeCell ref="P64:Q64"/>
    <mergeCell ref="R64:S64"/>
    <mergeCell ref="C43:U43"/>
    <mergeCell ref="C44:C46"/>
    <mergeCell ref="D44:G44"/>
    <mergeCell ref="H44:K44"/>
    <mergeCell ref="L44:O44"/>
    <mergeCell ref="P44:S44"/>
    <mergeCell ref="T44:T46"/>
    <mergeCell ref="U44:U46"/>
    <mergeCell ref="D34:E34"/>
    <mergeCell ref="F34:G34"/>
    <mergeCell ref="H34:I34"/>
    <mergeCell ref="J34:K34"/>
    <mergeCell ref="L34:M34"/>
    <mergeCell ref="N34:O34"/>
    <mergeCell ref="P45:Q45"/>
    <mergeCell ref="R45:S45"/>
    <mergeCell ref="C32:U32"/>
    <mergeCell ref="C33:C35"/>
    <mergeCell ref="D33:G33"/>
    <mergeCell ref="H33:K33"/>
    <mergeCell ref="L33:O33"/>
    <mergeCell ref="P33:S33"/>
    <mergeCell ref="T33:T35"/>
    <mergeCell ref="U33:U35"/>
    <mergeCell ref="D23:E23"/>
    <mergeCell ref="F23:G23"/>
    <mergeCell ref="H23:I23"/>
    <mergeCell ref="J23:K23"/>
    <mergeCell ref="L23:M23"/>
    <mergeCell ref="N23:O23"/>
    <mergeCell ref="P34:Q34"/>
    <mergeCell ref="R34:S34"/>
    <mergeCell ref="D21:U21"/>
    <mergeCell ref="C22:C24"/>
    <mergeCell ref="D22:G22"/>
    <mergeCell ref="H22:K22"/>
    <mergeCell ref="L22:O22"/>
    <mergeCell ref="P22:S22"/>
    <mergeCell ref="T22:T24"/>
    <mergeCell ref="U22:U24"/>
    <mergeCell ref="D12:E12"/>
    <mergeCell ref="F12:G12"/>
    <mergeCell ref="H12:I12"/>
    <mergeCell ref="J12:K12"/>
    <mergeCell ref="L12:M12"/>
    <mergeCell ref="N12:O12"/>
    <mergeCell ref="P23:Q23"/>
    <mergeCell ref="R23:S23"/>
    <mergeCell ref="J3:U5"/>
    <mergeCell ref="J6:U8"/>
    <mergeCell ref="D10:U10"/>
    <mergeCell ref="C11:C13"/>
    <mergeCell ref="D11:G11"/>
    <mergeCell ref="H11:K11"/>
    <mergeCell ref="L11:O11"/>
    <mergeCell ref="P11:S11"/>
    <mergeCell ref="T11:T13"/>
    <mergeCell ref="U11:U13"/>
    <mergeCell ref="P12:Q12"/>
    <mergeCell ref="R12:S1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CF0B-D017-454C-9752-7C17E0C320DA}">
  <dimension ref="A1:U54"/>
  <sheetViews>
    <sheetView workbookViewId="0">
      <selection activeCell="K55" sqref="K55"/>
    </sheetView>
  </sheetViews>
  <sheetFormatPr baseColWidth="10" defaultRowHeight="13.8" x14ac:dyDescent="0.25"/>
  <cols>
    <col min="1" max="1" width="12.109375" style="81" bestFit="1" customWidth="1"/>
    <col min="2" max="2" width="14" style="81" bestFit="1" customWidth="1"/>
    <col min="3" max="3" width="12.44140625" style="81" bestFit="1" customWidth="1"/>
    <col min="4" max="4" width="11.5546875" style="81"/>
    <col min="5" max="5" width="14" style="81" bestFit="1" customWidth="1"/>
    <col min="6" max="6" width="14.77734375" style="81" bestFit="1" customWidth="1"/>
    <col min="7" max="7" width="15.21875" style="81" bestFit="1" customWidth="1"/>
    <col min="8" max="9" width="14.77734375" style="81" bestFit="1" customWidth="1"/>
    <col min="10" max="16384" width="11.5546875" style="81"/>
  </cols>
  <sheetData>
    <row r="1" spans="1:9" ht="14.4" thickBot="1" x14ac:dyDescent="0.3">
      <c r="A1" s="80" t="s">
        <v>51</v>
      </c>
      <c r="B1" s="80" t="s">
        <v>4</v>
      </c>
      <c r="C1" s="80" t="s">
        <v>5</v>
      </c>
      <c r="D1" s="82"/>
      <c r="E1" s="239" t="s">
        <v>4</v>
      </c>
      <c r="F1" s="240" t="s">
        <v>62</v>
      </c>
      <c r="G1" s="240" t="s">
        <v>63</v>
      </c>
      <c r="H1" s="240" t="s">
        <v>64</v>
      </c>
      <c r="I1" s="241" t="s">
        <v>65</v>
      </c>
    </row>
    <row r="2" spans="1:9" x14ac:dyDescent="0.25">
      <c r="A2" s="83" t="s">
        <v>52</v>
      </c>
      <c r="B2" s="84">
        <f>'2020 VS 2019'!T19</f>
        <v>673289.75</v>
      </c>
      <c r="C2" s="84">
        <f>'2020 VS 2019'!U19</f>
        <v>1171198.5</v>
      </c>
      <c r="D2" s="82"/>
      <c r="E2" s="242">
        <v>2019</v>
      </c>
      <c r="F2" s="243">
        <f>B2</f>
        <v>673289.75</v>
      </c>
      <c r="G2" s="243">
        <f>B3</f>
        <v>669423.25</v>
      </c>
      <c r="H2" s="243">
        <f>B4</f>
        <v>650045</v>
      </c>
      <c r="I2" s="244">
        <f>B5</f>
        <v>599705.25</v>
      </c>
    </row>
    <row r="3" spans="1:9" x14ac:dyDescent="0.25">
      <c r="A3" s="83" t="s">
        <v>53</v>
      </c>
      <c r="B3" s="84">
        <f>'2020 VS 2019'!T71</f>
        <v>669423.25</v>
      </c>
      <c r="C3" s="84">
        <f>'2020 VS 2019'!U71</f>
        <v>1154964.5</v>
      </c>
      <c r="D3" s="82"/>
      <c r="E3" s="85">
        <v>2020</v>
      </c>
      <c r="F3" s="84">
        <f>B6</f>
        <v>606336</v>
      </c>
      <c r="G3" s="84">
        <f>B7</f>
        <v>580155</v>
      </c>
      <c r="H3" s="84">
        <f>B8</f>
        <v>559593</v>
      </c>
      <c r="I3" s="86">
        <f>B9</f>
        <v>613330</v>
      </c>
    </row>
    <row r="4" spans="1:9" x14ac:dyDescent="0.25">
      <c r="A4" s="83" t="s">
        <v>54</v>
      </c>
      <c r="B4" s="84">
        <f>'2020 VS 2019'!T123</f>
        <v>650045</v>
      </c>
      <c r="C4" s="84">
        <f>'2020 VS 2019'!U123</f>
        <v>1120260</v>
      </c>
      <c r="D4" s="82"/>
      <c r="E4" s="85">
        <v>2021</v>
      </c>
      <c r="F4" s="84">
        <f>B10</f>
        <v>615039</v>
      </c>
      <c r="G4" s="84">
        <f>B11</f>
        <v>569761</v>
      </c>
      <c r="H4" s="84">
        <f>B12</f>
        <v>567200</v>
      </c>
      <c r="I4" s="86">
        <f>B13</f>
        <v>608445</v>
      </c>
    </row>
    <row r="5" spans="1:9" x14ac:dyDescent="0.25">
      <c r="A5" s="83" t="s">
        <v>55</v>
      </c>
      <c r="B5" s="84">
        <f>'2020 VS 2019'!T175</f>
        <v>599705.25</v>
      </c>
      <c r="C5" s="84">
        <f>'2020 VS 2019'!U175</f>
        <v>1035055.5</v>
      </c>
      <c r="D5" s="82"/>
      <c r="E5" s="85">
        <v>2022</v>
      </c>
      <c r="F5" s="84">
        <f>B14</f>
        <v>578024</v>
      </c>
      <c r="G5" s="84">
        <f>B15</f>
        <v>587817</v>
      </c>
      <c r="H5" s="84">
        <f>B16</f>
        <v>565652</v>
      </c>
      <c r="I5" s="86">
        <f>B17</f>
        <v>540918</v>
      </c>
    </row>
    <row r="6" spans="1:9" x14ac:dyDescent="0.25">
      <c r="A6" s="83" t="s">
        <v>56</v>
      </c>
      <c r="B6" s="84">
        <f>'2021 VS 2020'!T19</f>
        <v>606336</v>
      </c>
      <c r="C6" s="84">
        <f>'2021 VS 2020'!U19</f>
        <v>1057328</v>
      </c>
      <c r="D6" s="82"/>
      <c r="E6" s="85">
        <v>2023</v>
      </c>
      <c r="F6" s="84">
        <f>B18</f>
        <v>534101</v>
      </c>
      <c r="G6" s="84">
        <f>B19</f>
        <v>575080</v>
      </c>
      <c r="H6" s="84">
        <f>B20</f>
        <v>642267</v>
      </c>
      <c r="I6" s="86">
        <f>B21</f>
        <v>610558</v>
      </c>
    </row>
    <row r="7" spans="1:9" x14ac:dyDescent="0.25">
      <c r="A7" s="83" t="s">
        <v>57</v>
      </c>
      <c r="B7" s="84">
        <f>'2021 VS 2020'!T71</f>
        <v>580155</v>
      </c>
      <c r="C7" s="84">
        <f>'2021 VS 2020'!U71</f>
        <v>1008260</v>
      </c>
      <c r="D7" s="82"/>
      <c r="E7" s="85">
        <v>2024</v>
      </c>
      <c r="F7" s="84">
        <f>B22</f>
        <v>685738</v>
      </c>
      <c r="G7" s="84">
        <f>B23</f>
        <v>568303</v>
      </c>
      <c r="H7" s="84">
        <f>B24</f>
        <v>655268</v>
      </c>
      <c r="I7" s="86">
        <f>B25</f>
        <v>645611</v>
      </c>
    </row>
    <row r="8" spans="1:9" ht="14.4" thickBot="1" x14ac:dyDescent="0.3">
      <c r="A8" s="83" t="s">
        <v>58</v>
      </c>
      <c r="B8" s="84">
        <f>'2021 VS 2020'!T123</f>
        <v>559593</v>
      </c>
      <c r="C8" s="84">
        <f>'2021 VS 2020'!U123</f>
        <v>974556</v>
      </c>
      <c r="D8" s="82"/>
      <c r="E8" s="87">
        <v>2025</v>
      </c>
      <c r="F8" s="88">
        <f>B26</f>
        <v>685738</v>
      </c>
      <c r="G8" s="88">
        <f>B27</f>
        <v>660729</v>
      </c>
      <c r="H8" s="88"/>
      <c r="I8" s="89"/>
    </row>
    <row r="9" spans="1:9" ht="14.4" thickBot="1" x14ac:dyDescent="0.3">
      <c r="A9" s="83" t="s">
        <v>59</v>
      </c>
      <c r="B9" s="84">
        <f>'2021 VS 2020'!T175</f>
        <v>613330</v>
      </c>
      <c r="C9" s="84">
        <f>'2021 VS 2020'!U175</f>
        <v>1078632</v>
      </c>
      <c r="D9" s="82"/>
    </row>
    <row r="10" spans="1:9" ht="14.4" thickBot="1" x14ac:dyDescent="0.3">
      <c r="A10" s="83" t="s">
        <v>60</v>
      </c>
      <c r="B10" s="84">
        <f>'2022 VS 2021'!T19</f>
        <v>615039</v>
      </c>
      <c r="C10" s="84">
        <f>'2022 VS 2021'!U19</f>
        <v>1088366</v>
      </c>
      <c r="E10" s="239" t="s">
        <v>5</v>
      </c>
      <c r="F10" s="240" t="s">
        <v>62</v>
      </c>
      <c r="G10" s="240" t="s">
        <v>63</v>
      </c>
      <c r="H10" s="240" t="s">
        <v>64</v>
      </c>
      <c r="I10" s="241" t="s">
        <v>65</v>
      </c>
    </row>
    <row r="11" spans="1:9" x14ac:dyDescent="0.25">
      <c r="A11" s="83" t="s">
        <v>61</v>
      </c>
      <c r="B11" s="84">
        <f>'2022 VS 2021'!T71</f>
        <v>569761</v>
      </c>
      <c r="C11" s="84">
        <f>'2022 VS 2021'!U71</f>
        <v>1006964</v>
      </c>
      <c r="E11" s="242">
        <v>2019</v>
      </c>
      <c r="F11" s="243">
        <f>C2</f>
        <v>1171198.5</v>
      </c>
      <c r="G11" s="243">
        <f>C3</f>
        <v>1154964.5</v>
      </c>
      <c r="H11" s="243">
        <f>C4</f>
        <v>1120260</v>
      </c>
      <c r="I11" s="244">
        <f>C5</f>
        <v>1035055.5</v>
      </c>
    </row>
    <row r="12" spans="1:9" x14ac:dyDescent="0.25">
      <c r="A12" s="83" t="s">
        <v>66</v>
      </c>
      <c r="B12" s="84">
        <f>'2022 VS 2021'!T123</f>
        <v>567200</v>
      </c>
      <c r="C12" s="84">
        <f>'2022 VS 2021'!U123</f>
        <v>1012743</v>
      </c>
      <c r="E12" s="85">
        <v>2020</v>
      </c>
      <c r="F12" s="84">
        <f>C6</f>
        <v>1057328</v>
      </c>
      <c r="G12" s="84">
        <f>C7</f>
        <v>1008260</v>
      </c>
      <c r="H12" s="84">
        <f>C8</f>
        <v>974556</v>
      </c>
      <c r="I12" s="86">
        <f>C9</f>
        <v>1078632</v>
      </c>
    </row>
    <row r="13" spans="1:9" x14ac:dyDescent="0.25">
      <c r="A13" s="83" t="s">
        <v>67</v>
      </c>
      <c r="B13" s="84">
        <f>'2021 VS 2020'!T186</f>
        <v>608445</v>
      </c>
      <c r="C13" s="84">
        <f>'2021 VS 2020'!U186</f>
        <v>1091404</v>
      </c>
      <c r="E13" s="85">
        <v>2021</v>
      </c>
      <c r="F13" s="84">
        <f>C10</f>
        <v>1088366</v>
      </c>
      <c r="G13" s="84">
        <f>C11</f>
        <v>1006964</v>
      </c>
      <c r="H13" s="84">
        <f>C12</f>
        <v>1012743</v>
      </c>
      <c r="I13" s="86">
        <f>C13</f>
        <v>1091404</v>
      </c>
    </row>
    <row r="14" spans="1:9" x14ac:dyDescent="0.25">
      <c r="A14" s="214" t="s">
        <v>93</v>
      </c>
      <c r="B14" s="84">
        <f>'2022 VS 2021'!T30</f>
        <v>578024</v>
      </c>
      <c r="C14" s="84">
        <f>'2022 VS 2021'!U30</f>
        <v>1043002</v>
      </c>
      <c r="E14" s="85">
        <v>2022</v>
      </c>
      <c r="F14" s="84">
        <f>C14</f>
        <v>1043002</v>
      </c>
      <c r="G14" s="84">
        <f>C15</f>
        <v>1055796</v>
      </c>
      <c r="H14" s="84">
        <f>C16</f>
        <v>1014246</v>
      </c>
      <c r="I14" s="86">
        <f>C17</f>
        <v>969400</v>
      </c>
    </row>
    <row r="15" spans="1:9" x14ac:dyDescent="0.25">
      <c r="A15" s="214" t="s">
        <v>94</v>
      </c>
      <c r="B15" s="84">
        <f>'2022 VS 2021'!T82</f>
        <v>587817</v>
      </c>
      <c r="C15" s="84">
        <f>'2022 VS 2021'!U82</f>
        <v>1055796</v>
      </c>
      <c r="E15" s="85">
        <v>2023</v>
      </c>
      <c r="F15" s="84">
        <f>C18</f>
        <v>958134</v>
      </c>
      <c r="G15" s="84">
        <f>C19</f>
        <v>1032813</v>
      </c>
      <c r="H15" s="84">
        <f>C20</f>
        <v>1157620</v>
      </c>
      <c r="I15" s="86">
        <f>C21</f>
        <v>1098379</v>
      </c>
    </row>
    <row r="16" spans="1:9" x14ac:dyDescent="0.25">
      <c r="A16" s="214" t="s">
        <v>95</v>
      </c>
      <c r="B16" s="84">
        <f>'2022 VS 2021'!T134</f>
        <v>565652</v>
      </c>
      <c r="C16" s="84">
        <f>'2022 VS 2021'!U134</f>
        <v>1014246</v>
      </c>
      <c r="E16" s="85">
        <v>2024</v>
      </c>
      <c r="F16" s="84">
        <f>C22</f>
        <v>1261193</v>
      </c>
      <c r="G16" s="84">
        <f>C23</f>
        <v>1024256</v>
      </c>
      <c r="H16" s="84">
        <f>C24</f>
        <v>1205566</v>
      </c>
      <c r="I16" s="86">
        <f>C25</f>
        <v>1152225</v>
      </c>
    </row>
    <row r="17" spans="1:9" ht="14.4" thickBot="1" x14ac:dyDescent="0.3">
      <c r="A17" s="214" t="s">
        <v>96</v>
      </c>
      <c r="B17" s="84">
        <f>'2022 VS 2021'!T186</f>
        <v>540918</v>
      </c>
      <c r="C17" s="84">
        <f>'2022 VS 2021'!U186</f>
        <v>969400</v>
      </c>
      <c r="E17" s="87">
        <v>2025</v>
      </c>
      <c r="F17" s="88">
        <f>C26</f>
        <v>1261193</v>
      </c>
      <c r="G17" s="88">
        <f>C27</f>
        <v>1206715</v>
      </c>
      <c r="H17" s="88"/>
      <c r="I17" s="89"/>
    </row>
    <row r="18" spans="1:9" x14ac:dyDescent="0.25">
      <c r="A18" s="238" t="s">
        <v>103</v>
      </c>
      <c r="B18" s="84">
        <f>'2023 VS 2022'!T30</f>
        <v>534101</v>
      </c>
      <c r="C18" s="84">
        <f>'2023 VS 2022'!U30</f>
        <v>958134</v>
      </c>
    </row>
    <row r="19" spans="1:9" x14ac:dyDescent="0.25">
      <c r="A19" s="238" t="s">
        <v>111</v>
      </c>
      <c r="B19" s="84">
        <f>'2023 VS 2022'!T82</f>
        <v>575080</v>
      </c>
      <c r="C19" s="84">
        <f>'2023 VS 2022'!U82</f>
        <v>1032813</v>
      </c>
    </row>
    <row r="20" spans="1:9" x14ac:dyDescent="0.25">
      <c r="A20" s="238" t="s">
        <v>115</v>
      </c>
      <c r="B20" s="84">
        <f>'2023 VS 2022'!T134</f>
        <v>642267</v>
      </c>
      <c r="C20" s="84">
        <f>'2023 VS 2022'!U134</f>
        <v>1157620</v>
      </c>
    </row>
    <row r="21" spans="1:9" x14ac:dyDescent="0.25">
      <c r="A21" s="238" t="s">
        <v>122</v>
      </c>
      <c r="B21" s="84">
        <f>'2023 VS 2022'!T186</f>
        <v>610558</v>
      </c>
      <c r="C21" s="84">
        <f>'2023 VS 2022'!U186</f>
        <v>1098379</v>
      </c>
    </row>
    <row r="22" spans="1:9" x14ac:dyDescent="0.25">
      <c r="A22" s="247" t="s">
        <v>123</v>
      </c>
      <c r="B22" s="84">
        <f>'ENE JUN 2025 VS 2024'!T29</f>
        <v>685738</v>
      </c>
      <c r="C22" s="84">
        <f>'ENE JUN 2025 VS 2024'!U29</f>
        <v>1261193</v>
      </c>
    </row>
    <row r="23" spans="1:9" x14ac:dyDescent="0.25">
      <c r="A23" s="247" t="s">
        <v>158</v>
      </c>
      <c r="B23" s="84">
        <f>'2024 VS 2023'!T81</f>
        <v>568303</v>
      </c>
      <c r="C23" s="84">
        <f>'2024 VS 2023'!U81</f>
        <v>1024256</v>
      </c>
    </row>
    <row r="24" spans="1:9" x14ac:dyDescent="0.25">
      <c r="A24" s="247" t="s">
        <v>159</v>
      </c>
      <c r="B24" s="84">
        <f>'2024 VS 2023'!T133</f>
        <v>655268</v>
      </c>
      <c r="C24" s="84">
        <f>'2024 VS 2023'!U133</f>
        <v>1205566</v>
      </c>
    </row>
    <row r="25" spans="1:9" x14ac:dyDescent="0.25">
      <c r="A25" s="247" t="s">
        <v>160</v>
      </c>
      <c r="B25" s="84">
        <f>'2024 VS 2023'!T185</f>
        <v>645611</v>
      </c>
      <c r="C25" s="84">
        <f>'2024 VS 2023'!U185</f>
        <v>1152225</v>
      </c>
    </row>
    <row r="26" spans="1:9" x14ac:dyDescent="0.25">
      <c r="A26" s="247" t="s">
        <v>161</v>
      </c>
      <c r="B26" s="84">
        <f>'ENE JUN 2025 VS 2024'!T29</f>
        <v>685738</v>
      </c>
      <c r="C26" s="84">
        <f>'ENE JUN 2025 VS 2024'!U29</f>
        <v>1261193</v>
      </c>
    </row>
    <row r="27" spans="1:9" x14ac:dyDescent="0.25">
      <c r="A27" s="247" t="s">
        <v>162</v>
      </c>
      <c r="B27" s="84">
        <f>'ENE JUN 2025 VS 2024'!T81</f>
        <v>660729</v>
      </c>
      <c r="C27" s="84">
        <f>'ENE JUN 2025 VS 2024'!U81</f>
        <v>1206715</v>
      </c>
    </row>
    <row r="30" spans="1:9" ht="14.4" thickBot="1" x14ac:dyDescent="0.3"/>
    <row r="31" spans="1:9" ht="27" thickBot="1" x14ac:dyDescent="0.3">
      <c r="E31" s="239" t="s">
        <v>69</v>
      </c>
      <c r="F31" s="240" t="s">
        <v>62</v>
      </c>
      <c r="G31" s="240" t="s">
        <v>63</v>
      </c>
      <c r="H31" s="240" t="s">
        <v>64</v>
      </c>
      <c r="I31" s="241" t="s">
        <v>65</v>
      </c>
    </row>
    <row r="32" spans="1:9" x14ac:dyDescent="0.25">
      <c r="E32" s="242">
        <v>2019</v>
      </c>
      <c r="F32" s="243">
        <f>SUM('2020 VS 2019'!E19,'2020 VS 2019'!G19,'2020 VS 2019'!I19,'2020 VS 2019'!K19,'2020 VS 2019'!M19,'2020 VS 2019'!O19,'2020 VS 2019'!Q19,'2020 VS 2019'!S19)</f>
        <v>245707</v>
      </c>
      <c r="G32" s="243">
        <f>SUM('2020 VS 2019'!E71,'2020 VS 2019'!G71,'2020 VS 2019'!I71,'2020 VS 2019'!K71,'2020 VS 2019'!M71,'2020 VS 2019'!O71,'2020 VS 2019'!Q71,'2020 VS 2019'!S71)</f>
        <v>227336</v>
      </c>
      <c r="H32" s="243">
        <f>SUM('2020 VS 2019'!E123,'2020 VS 2019'!G123,'2020 VS 2019'!I123,'2020 VS 2019'!K123,'2020 VS 2019'!M123,'2020 VS 2019'!O123,'2020 VS 2019'!Q123,'2020 VS 2019'!S123)</f>
        <v>212184</v>
      </c>
      <c r="I32" s="244">
        <f>SUM('2020 VS 2019'!E175,'2020 VS 2019'!G175,'2020 VS 2019'!I175,'2020 VS 2019'!K175,'2020 VS 2019'!M175,'2020 VS 2019'!O175,'2020 VS 2019'!Q175,'2020 VS 2019'!S175)</f>
        <v>190825</v>
      </c>
    </row>
    <row r="33" spans="5:21" x14ac:dyDescent="0.25">
      <c r="E33" s="85">
        <v>2020</v>
      </c>
      <c r="F33" s="84">
        <f>SUM('2020 VS 2019'!E30,'2020 VS 2019'!G30,'2020 VS 2019'!I30,'2020 VS 2019'!K30,'2020 VS 2019'!M30,'2020 VS 2019'!O30,'2020 VS 2019'!Q30,'2020 VS 2019'!S30)</f>
        <v>208519</v>
      </c>
      <c r="G33" s="84">
        <f>SUM('2020 VS 2019'!E82,'2020 VS 2019'!G82,'2020 VS 2019'!I82,'2020 VS 2019'!K82,'2020 VS 2019'!M82,'2020 VS 2019'!O82,'2020 VS 2019'!Q82,'2020 VS 2019'!S82)</f>
        <v>191667</v>
      </c>
      <c r="H33" s="84">
        <f>SUM('2020 VS 2019'!E134,'2020 VS 2019'!G134,'2020 VS 2019'!I134,'2020 VS 2019'!K134,'2020 VS 2019'!M134,'2020 VS 2019'!O134,'2020 VS 2019'!Q134,'2020 VS 2019'!S134)</f>
        <v>161086</v>
      </c>
      <c r="I33" s="86">
        <f>SUM('2020 VS 2019'!E186,'2020 VS 2019'!G186,'2020 VS 2019'!I186,'2020 VS 2019'!K186,'2020 VS 2019'!M186,'2020 VS 2019'!O186,'2020 VS 2019'!Q186,'2020 VS 2019'!S186)</f>
        <v>184730</v>
      </c>
    </row>
    <row r="34" spans="5:21" x14ac:dyDescent="0.25">
      <c r="E34" s="85">
        <v>2021</v>
      </c>
      <c r="F34" s="84">
        <f>SUM('2021 VS 2020'!E30,'2021 VS 2020'!G30,'2021 VS 2020'!I30,'2021 VS 2020'!K30,'2021 VS 2020'!M30,'2021 VS 2020'!O30,'2021 VS 2020'!Q30,'2021 VS 2020'!S30)</f>
        <v>180712</v>
      </c>
      <c r="G34" s="84">
        <f>SUM('2021 VS 2020'!E82,'2021 VS 2020'!G82,'2021 VS 2020'!I82,'2021 VS 2020'!K82,'2021 VS 2020'!M82,'2021 VS 2020'!O82,'2021 VS 2020'!Q82,'2021 VS 2020'!S82)</f>
        <v>150474</v>
      </c>
      <c r="H34" s="84">
        <f>SUM('2021 VS 2020'!E134,'2021 VS 2020'!G134,'2021 VS 2020'!I134,'2021 VS 2020'!K134,'2021 VS 2020'!M134,'2021 VS 2020'!O134,'2021 VS 2020'!Q134,'2021 VS 2020'!S134)</f>
        <v>152585</v>
      </c>
      <c r="I34" s="86">
        <f>SUM('2021 VS 2020'!E186,'2021 VS 2020'!G186,'2021 VS 2020'!I186,'2021 VS 2020'!K186,'2021 VS 2020'!M186,'2021 VS 2020'!O186,'2021 VS 2020'!Q186,'2021 VS 2020'!S186)</f>
        <v>154597</v>
      </c>
    </row>
    <row r="35" spans="5:21" x14ac:dyDescent="0.25">
      <c r="E35" s="85">
        <v>2022</v>
      </c>
      <c r="F35" s="84">
        <f>SUM('2022 VS 2021'!E30,'2022 VS 2021'!G30,'2022 VS 2021'!I30,'2022 VS 2021'!K30,'2022 VS 2021'!M30,'2022 VS 2021'!O30,'2022 VS 2021'!Q30,'2022 VS 2021'!S30)</f>
        <v>147708</v>
      </c>
      <c r="G35" s="84">
        <f>SUM('2022 VS 2021'!E82,'2022 VS 2021'!G82,'2022 VS 2021'!I82,'2022 VS 2021'!K82,'2022 VS 2021'!M82,'2022 VS 2021'!O82,'2022 VS 2021'!Q82,'2022 VS 2021'!S82)</f>
        <v>169283</v>
      </c>
      <c r="H35" s="84">
        <f>SUM('2022 VS 2021'!E134,'2022 VS 2021'!G134,'2022 VS 2021'!I134,'2022 VS 2021'!K134,'2022 VS 2021'!M134,'2022 VS 2021'!O134,'2022 VS 2021'!Q134,'2022 VS 2021'!S134)</f>
        <v>168960</v>
      </c>
      <c r="I35" s="86">
        <f>SUM('2022 VS 2021'!E186,'2022 VS 2021'!G186,'2022 VS 2021'!I186,'2022 VS 2021'!K186,'2022 VS 2021'!M186,'2022 VS 2021'!O186,'2022 VS 2021'!Q186,'2022 VS 2021'!S186)</f>
        <v>169182</v>
      </c>
    </row>
    <row r="36" spans="5:21" x14ac:dyDescent="0.25">
      <c r="E36" s="85">
        <v>2023</v>
      </c>
      <c r="F36" s="84">
        <f>'2023 VS 2022'!E30+'2023 VS 2022'!G30+'2023 VS 2022'!I30+'2023 VS 2022'!K30+'2023 VS 2022'!M30+'2023 VS 2022'!O30+'2023 VS 2022'!Q30+'2023 VS 2022'!S30</f>
        <v>177104</v>
      </c>
      <c r="G36" s="84">
        <f>'2023 VS 2022'!E82+'2023 VS 2022'!G82+'2023 VS 2022'!I82+'2023 VS 2022'!K82+'2023 VS 2022'!M82+'2023 VS 2022'!O82+'2023 VS 2022'!Q82+'2023 VS 2022'!S82</f>
        <v>185389</v>
      </c>
      <c r="H36" s="84">
        <f>'2023 VS 2022'!E134+'2023 VS 2022'!G134+'2023 VS 2022'!I134+'2023 VS 2022'!K134+'2023 VS 2022'!M134+'2023 VS 2022'!O134+'2023 VS 2022'!Q134+'2023 VS 2022'!S134</f>
        <v>225511</v>
      </c>
      <c r="I36" s="86">
        <f>SUM('2023 VS 2022'!E186,'2023 VS 2022'!G186,'2023 VS 2022'!I186,'2023 VS 2022'!K186,'2023 VS 2022'!M186,'2023 VS 2022'!O186,'2023 VS 2022'!Q186,'2023 VS 2022'!S186)</f>
        <v>204600</v>
      </c>
    </row>
    <row r="37" spans="5:21" x14ac:dyDescent="0.25">
      <c r="E37" s="85">
        <v>2024</v>
      </c>
      <c r="F37" s="84">
        <f>'ENE JUN 2025 VS 2024'!E29+'ENE JUN 2025 VS 2024'!G29+'ENE JUN 2025 VS 2024'!I29+'ENE JUN 2025 VS 2024'!K29+'ENE JUN 2025 VS 2024'!M29+'ENE JUN 2025 VS 2024'!O29+'ENE JUN 2025 VS 2024'!Q29+'ENE JUN 2025 VS 2024'!S29</f>
        <v>233205</v>
      </c>
      <c r="G37" s="84">
        <f>'2024 VS 2023'!E81+'2024 VS 2023'!G81+'2024 VS 2023'!I81+'2024 VS 2023'!K81+'2024 VS 2023'!M81+'2024 VS 2023'!O81+'2024 VS 2023'!Q81+'2024 VS 2023'!S81</f>
        <v>176791</v>
      </c>
      <c r="H37" s="84">
        <f>'2024 VS 2023'!E133+'2024 VS 2023'!G133+'2024 VS 2023'!I133+'2024 VS 2023'!K133+'2024 VS 2023'!M133+'2024 VS 2023'!O133+'2024 VS 2023'!Q133+'2024 VS 2023'!S133</f>
        <v>191742</v>
      </c>
      <c r="I37" s="86">
        <f>'2024 VS 2023'!E185+'2024 VS 2023'!G185+'2024 VS 2023'!I185+'2024 VS 2023'!K185+'2024 VS 2023'!M185+'2024 VS 2023'!O185+'2024 VS 2023'!Q185+'2024 VS 2023'!S185</f>
        <v>225488</v>
      </c>
    </row>
    <row r="38" spans="5:21" ht="14.4" thickBot="1" x14ac:dyDescent="0.3">
      <c r="E38" s="87">
        <v>2025</v>
      </c>
      <c r="F38" s="88">
        <f>'ENE JUN 2025 VS 2024'!E29+'ENE JUN 2025 VS 2024'!G29+'ENE JUN 2025 VS 2024'!I29+'ENE JUN 2025 VS 2024'!K29+'ENE JUN 2025 VS 2024'!M29+'ENE JUN 2025 VS 2024'!O29+'ENE JUN 2025 VS 2024'!Q29+'ENE JUN 2025 VS 2024'!S29</f>
        <v>233205</v>
      </c>
      <c r="G38" s="88">
        <f>'ENE JUN 2025 VS 2024'!E81+'ENE JUN 2025 VS 2024'!G81+'ENE JUN 2025 VS 2024'!I81+'ENE JUN 2025 VS 2024'!K81+'ENE JUN 2025 VS 2024'!M81+'ENE JUN 2025 VS 2024'!O81+'ENE JUN 2025 VS 2024'!Q81+'ENE JUN 2025 VS 2024'!S81</f>
        <v>223413</v>
      </c>
      <c r="H38" s="88"/>
      <c r="I38" s="89"/>
    </row>
    <row r="47" spans="5:21" ht="14.4" thickBot="1" x14ac:dyDescent="0.3"/>
    <row r="48" spans="5:21" ht="40.200000000000003" thickBot="1" x14ac:dyDescent="0.3">
      <c r="E48" s="222" t="s">
        <v>163</v>
      </c>
      <c r="F48" s="215">
        <v>2019</v>
      </c>
      <c r="G48" s="215">
        <v>2020</v>
      </c>
      <c r="H48" s="215">
        <v>2021</v>
      </c>
      <c r="I48" s="215">
        <v>2022</v>
      </c>
      <c r="J48" s="215">
        <v>2023</v>
      </c>
      <c r="K48" s="215">
        <v>2024</v>
      </c>
      <c r="L48" s="215">
        <v>2025</v>
      </c>
      <c r="N48" s="222" t="s">
        <v>164</v>
      </c>
      <c r="O48" s="215">
        <v>2019</v>
      </c>
      <c r="P48" s="215">
        <v>2020</v>
      </c>
      <c r="Q48" s="215">
        <v>2021</v>
      </c>
      <c r="R48" s="215">
        <v>2022</v>
      </c>
      <c r="S48" s="215">
        <v>2023</v>
      </c>
      <c r="T48" s="215">
        <v>2024</v>
      </c>
      <c r="U48" s="215">
        <v>2025</v>
      </c>
    </row>
    <row r="49" spans="5:21" x14ac:dyDescent="0.25">
      <c r="E49" s="216" t="s">
        <v>13</v>
      </c>
      <c r="F49" s="217">
        <f>'2020 VS 2019'!U14+'2020 VS 2019'!U66</f>
        <v>333870</v>
      </c>
      <c r="G49" s="217">
        <f>'2020 VS 2019'!U25+'2020 VS 2019'!U77</f>
        <v>304635</v>
      </c>
      <c r="H49" s="217">
        <f>'2021 VS 2020'!U25+'2021 VS 2020'!U77</f>
        <v>321577</v>
      </c>
      <c r="I49" s="217">
        <f>'2022 VS 2021'!U25+'2022 VS 2021'!U77</f>
        <v>291653</v>
      </c>
      <c r="J49" s="217">
        <f>'2023 VS 2022'!U25+'2023 VS 2022'!U77</f>
        <v>356473</v>
      </c>
      <c r="K49" s="217">
        <f>'ENE JUN 2025 VS 2024'!U13+'ENE JUN 2025 VS 2024'!U65</f>
        <v>364578</v>
      </c>
      <c r="L49" s="217">
        <f>'ENE JUN 2025 VS 2024'!U24+'ENE JUN 2025 VS 2024'!U76</f>
        <v>380106</v>
      </c>
      <c r="N49" s="216" t="s">
        <v>13</v>
      </c>
      <c r="O49" s="217">
        <f>'2020 VS 2019'!T14+'2020 VS 2019'!T66</f>
        <v>212844</v>
      </c>
      <c r="P49" s="217">
        <f>'2020 VS 2019'!T25+'2020 VS 2019'!T77</f>
        <v>194420</v>
      </c>
      <c r="Q49" s="217">
        <f>'2021 VS 2020'!T25+'2021 VS 2020'!T77</f>
        <v>192257</v>
      </c>
      <c r="R49" s="217">
        <f>'2022 VS 2021'!T25+'2022 VS 2021'!T77</f>
        <v>173819</v>
      </c>
      <c r="S49" s="217">
        <f>'2023 VS 2022'!T25+'2023 VS 2022'!T77</f>
        <v>208920</v>
      </c>
      <c r="T49" s="217">
        <f>'ENE JUN 2025 VS 2024'!T13+'ENE JUN 2025 VS 2024'!T65</f>
        <v>215343</v>
      </c>
      <c r="U49" s="217">
        <f>'ENE JUN 2025 VS 2024'!T24+'ENE JUN 2025 VS 2024'!T76</f>
        <v>217492</v>
      </c>
    </row>
    <row r="50" spans="5:21" x14ac:dyDescent="0.25">
      <c r="E50" s="218" t="s">
        <v>14</v>
      </c>
      <c r="F50" s="219">
        <f>'2020 VS 2019'!U15+'2020 VS 2019'!U67</f>
        <v>1327099</v>
      </c>
      <c r="G50" s="219">
        <f>'2020 VS 2019'!U26+'2020 VS 2019'!U78</f>
        <v>1130406</v>
      </c>
      <c r="H50" s="219">
        <f>'2021 VS 2020'!U26+'2021 VS 2020'!U78</f>
        <v>1278690</v>
      </c>
      <c r="I50" s="219">
        <f>'2022 VS 2021'!U26+'2022 VS 2021'!U78</f>
        <v>1316367</v>
      </c>
      <c r="J50" s="219">
        <f>'2023 VS 2022'!U26+'2023 VS 2022'!U78</f>
        <v>1062841</v>
      </c>
      <c r="K50" s="219">
        <f>'ENE JUN 2025 VS 2024'!U14+'ENE JUN 2025 VS 2024'!U66</f>
        <v>1214671</v>
      </c>
      <c r="L50" s="219">
        <f>'ENE JUN 2025 VS 2024'!U25+'ENE JUN 2025 VS 2024'!U77</f>
        <v>1404152</v>
      </c>
      <c r="N50" s="218" t="s">
        <v>14</v>
      </c>
      <c r="O50" s="219">
        <f>'2020 VS 2019'!T15+'2020 VS 2019'!T67</f>
        <v>766292</v>
      </c>
      <c r="P50" s="219">
        <f>'2020 VS 2019'!T26+'2020 VS 2019'!T78</f>
        <v>652017</v>
      </c>
      <c r="Q50" s="219">
        <f>'2021 VS 2020'!T26+'2021 VS 2020'!T78</f>
        <v>725412</v>
      </c>
      <c r="R50" s="219">
        <f>'2022 VS 2021'!T26+'2022 VS 2021'!T78</f>
        <v>731162</v>
      </c>
      <c r="S50" s="219">
        <f>'2023 VS 2022'!T26+'2023 VS 2022'!T78</f>
        <v>599822</v>
      </c>
      <c r="T50" s="219">
        <f>'ENE JUN 2025 VS 2024'!T14+'ENE JUN 2025 VS 2024'!T66</f>
        <v>678176</v>
      </c>
      <c r="U50" s="219">
        <f>'ENE JUN 2025 VS 2024'!T25+'ENE JUN 2025 VS 2024'!T77</f>
        <v>773163</v>
      </c>
    </row>
    <row r="51" spans="5:21" x14ac:dyDescent="0.25">
      <c r="E51" s="218" t="s">
        <v>15</v>
      </c>
      <c r="F51" s="219">
        <f>'2020 VS 2019'!U16+'2020 VS 2019'!U68</f>
        <v>646523</v>
      </c>
      <c r="G51" s="219">
        <f>'2020 VS 2019'!U27+'2020 VS 2019'!U79</f>
        <v>613120</v>
      </c>
      <c r="H51" s="219">
        <f>'2021 VS 2020'!U27+'2021 VS 2020'!U79</f>
        <v>486024</v>
      </c>
      <c r="I51" s="219">
        <f>'2022 VS 2021'!U27+'2022 VS 2021'!U79</f>
        <v>480509</v>
      </c>
      <c r="J51" s="219">
        <f>'2023 VS 2022'!U27+'2023 VS 2022'!U79</f>
        <v>562264</v>
      </c>
      <c r="K51" s="219">
        <f>'ENE JUN 2025 VS 2024'!U15+'ENE JUN 2025 VS 2024'!U67</f>
        <v>600476</v>
      </c>
      <c r="L51" s="219">
        <f>'ENE JUN 2025 VS 2024'!U26+'ENE JUN 2025 VS 2024'!U78</f>
        <v>675143</v>
      </c>
      <c r="N51" s="218" t="s">
        <v>15</v>
      </c>
      <c r="O51" s="219">
        <f>'2020 VS 2019'!T16+'2020 VS 2019'!T68</f>
        <v>352735</v>
      </c>
      <c r="P51" s="219">
        <f>'2020 VS 2019'!T27+'2020 VS 2019'!T79</f>
        <v>330361</v>
      </c>
      <c r="Q51" s="219">
        <f>'2021 VS 2020'!T27+'2021 VS 2020'!T79</f>
        <v>261940</v>
      </c>
      <c r="R51" s="219">
        <f>'2022 VS 2021'!T27+'2022 VS 2021'!T79</f>
        <v>255172</v>
      </c>
      <c r="S51" s="219">
        <f>'2023 VS 2022'!T27+'2023 VS 2022'!T79</f>
        <v>295127</v>
      </c>
      <c r="T51" s="219">
        <f>'ENE JUN 2025 VS 2024'!T15+'ENE JUN 2025 VS 2024'!T67</f>
        <v>311270</v>
      </c>
      <c r="U51" s="219">
        <f>'ENE JUN 2025 VS 2024'!T26+'ENE JUN 2025 VS 2024'!T78</f>
        <v>351071</v>
      </c>
    </row>
    <row r="52" spans="5:21" x14ac:dyDescent="0.25">
      <c r="E52" s="218" t="s">
        <v>16</v>
      </c>
      <c r="F52" s="219">
        <f>'2020 VS 2019'!U17+'2020 VS 2019'!U69</f>
        <v>1095</v>
      </c>
      <c r="G52" s="219">
        <f>'2020 VS 2019'!U28+'2020 VS 2019'!U80</f>
        <v>1609</v>
      </c>
      <c r="H52" s="219">
        <f>'2021 VS 2020'!U28+'2021 VS 2020'!U80</f>
        <v>364</v>
      </c>
      <c r="I52" s="219">
        <f>'2022 VS 2021'!U28+'2022 VS 2021'!U80</f>
        <v>0</v>
      </c>
      <c r="J52" s="219">
        <f>'2023 VS 2022'!U28+'2023 VS 2022'!U80</f>
        <v>0</v>
      </c>
      <c r="K52" s="219">
        <f>'ENE JUN 2025 VS 2024'!U16+'ENE JUN 2025 VS 2024'!U68</f>
        <v>0</v>
      </c>
      <c r="L52" s="219">
        <f>'ENE JUN 2025 VS 2024'!U27+'ENE JUN 2025 VS 2024'!U79</f>
        <v>0</v>
      </c>
      <c r="N52" s="218" t="s">
        <v>16</v>
      </c>
      <c r="O52" s="219">
        <f>'2020 VS 2019'!T17+'2020 VS 2019'!T69</f>
        <v>1095</v>
      </c>
      <c r="P52" s="219">
        <f>'2020 VS 2019'!T28+'2020 VS 2019'!T80</f>
        <v>932</v>
      </c>
      <c r="Q52" s="219">
        <f>'2021 VS 2020'!T28+'2021 VS 2020'!T80</f>
        <v>182</v>
      </c>
      <c r="R52" s="219">
        <f>'2022 VS 2021'!T28+'2022 VS 2021'!T80</f>
        <v>0</v>
      </c>
      <c r="S52" s="219">
        <f>'2023 VS 2022'!T28+'2023 VS 2022'!T80</f>
        <v>0</v>
      </c>
      <c r="T52" s="219">
        <f>'ENE JUN 2025 VS 2024'!T16+'ENE JUN 2025 VS 2024'!T68</f>
        <v>0</v>
      </c>
      <c r="U52" s="219">
        <f>'ENE JUN 2025 VS 2024'!T27+'ENE JUN 2025 VS 2024'!T79</f>
        <v>0</v>
      </c>
    </row>
    <row r="53" spans="5:21" ht="14.4" thickBot="1" x14ac:dyDescent="0.3">
      <c r="E53" s="218" t="s">
        <v>17</v>
      </c>
      <c r="F53" s="219">
        <f>'2020 VS 2019'!U18+'2020 VS 2019'!U70</f>
        <v>17576</v>
      </c>
      <c r="G53" s="219">
        <f>'2020 VS 2019'!U29+'2020 VS 2019'!U81</f>
        <v>15818</v>
      </c>
      <c r="H53" s="219">
        <f>'2021 VS 2020'!U29+'2021 VS 2020'!U81</f>
        <v>8675</v>
      </c>
      <c r="I53" s="219">
        <f>'2022 VS 2021'!U29+'2022 VS 2021'!U81</f>
        <v>10269</v>
      </c>
      <c r="J53" s="219">
        <f>'2023 VS 2022'!U29+'2023 VS 2022'!U81</f>
        <v>9369</v>
      </c>
      <c r="K53" s="219">
        <f>'ENE JUN 2025 VS 2024'!U17+'ENE JUN 2025 VS 2024'!U69</f>
        <v>7677</v>
      </c>
      <c r="L53" s="219">
        <f>'ENE JUN 2025 VS 2024'!U28+'ENE JUN 2025 VS 2024'!U80</f>
        <v>8507</v>
      </c>
      <c r="N53" s="218" t="s">
        <v>17</v>
      </c>
      <c r="O53" s="219">
        <f>'2020 VS 2019'!T18+'2020 VS 2019'!T70</f>
        <v>9747</v>
      </c>
      <c r="P53" s="219">
        <f>'2020 VS 2019'!T29+'2020 VS 2019'!T81</f>
        <v>8761</v>
      </c>
      <c r="Q53" s="219">
        <f>'2021 VS 2020'!T29+'2021 VS 2020'!T81</f>
        <v>5009</v>
      </c>
      <c r="R53" s="219">
        <f>'2022 VS 2021'!T29+'2022 VS 2021'!T81</f>
        <v>5688</v>
      </c>
      <c r="S53" s="219">
        <f>'2023 VS 2022'!T29+'2023 VS 2022'!T81</f>
        <v>5312</v>
      </c>
      <c r="T53" s="219">
        <f>'ENE JUN 2025 VS 2024'!T17+'ENE JUN 2025 VS 2024'!T69</f>
        <v>4512</v>
      </c>
      <c r="U53" s="219">
        <f>'ENE JUN 2025 VS 2024'!T28+'ENE JUN 2025 VS 2024'!T80</f>
        <v>4741</v>
      </c>
    </row>
    <row r="54" spans="5:21" ht="14.4" thickBot="1" x14ac:dyDescent="0.3">
      <c r="E54" s="220" t="s">
        <v>10</v>
      </c>
      <c r="F54" s="221">
        <f>SUM(F49:F53)</f>
        <v>2326163</v>
      </c>
      <c r="G54" s="221">
        <f t="shared" ref="G54:I54" si="0">SUM(G49:G53)</f>
        <v>2065588</v>
      </c>
      <c r="H54" s="221">
        <f t="shared" si="0"/>
        <v>2095330</v>
      </c>
      <c r="I54" s="221">
        <f t="shared" si="0"/>
        <v>2098798</v>
      </c>
      <c r="J54" s="221">
        <f>SUM(J49:J53)</f>
        <v>1990947</v>
      </c>
      <c r="K54" s="221">
        <f>SUM(K49:K53)</f>
        <v>2187402</v>
      </c>
      <c r="L54" s="221">
        <f>SUM(L49:L53)</f>
        <v>2467908</v>
      </c>
      <c r="N54" s="220" t="s">
        <v>10</v>
      </c>
      <c r="O54" s="221">
        <f>SUM(O49:O53)</f>
        <v>1342713</v>
      </c>
      <c r="P54" s="221">
        <f t="shared" ref="P54:R54" si="1">SUM(P49:P53)</f>
        <v>1186491</v>
      </c>
      <c r="Q54" s="221">
        <f t="shared" si="1"/>
        <v>1184800</v>
      </c>
      <c r="R54" s="221">
        <f t="shared" si="1"/>
        <v>1165841</v>
      </c>
      <c r="S54" s="221">
        <f t="shared" ref="S54:T54" si="2">SUM(S49:S53)</f>
        <v>1109181</v>
      </c>
      <c r="T54" s="221">
        <f t="shared" si="2"/>
        <v>1209301</v>
      </c>
      <c r="U54" s="221">
        <f t="shared" ref="U54" si="3">SUM(U49:U53)</f>
        <v>1346467</v>
      </c>
    </row>
  </sheetData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 JUN 2025 VS 2024</vt:lpstr>
      <vt:lpstr>2024 VS 2023</vt:lpstr>
      <vt:lpstr>2023 VS 2022</vt:lpstr>
      <vt:lpstr>2022 VS 2021</vt:lpstr>
      <vt:lpstr>2021 VS 2020</vt:lpstr>
      <vt:lpstr>2020 VS 2019</vt:lpstr>
      <vt:lpstr>GRÁFICOS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Alfonso Hidalgo</dc:creator>
  <cp:lastModifiedBy>Felix Hidalgo</cp:lastModifiedBy>
  <dcterms:created xsi:type="dcterms:W3CDTF">2020-08-18T18:39:30Z</dcterms:created>
  <dcterms:modified xsi:type="dcterms:W3CDTF">2025-08-26T21:48:43Z</dcterms:modified>
</cp:coreProperties>
</file>